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" windowWidth="15360" windowHeight="8550" tabRatio="884" activeTab="0"/>
  </bookViews>
  <sheets>
    <sheet name="Summary" sheetId="1" r:id="rId1"/>
    <sheet name="League Team" sheetId="2" r:id="rId2"/>
    <sheet name="Biegler" sheetId="3" r:id="rId3"/>
    <sheet name="Bigham" sheetId="4" r:id="rId4"/>
    <sheet name="Boyd" sheetId="5" r:id="rId5"/>
    <sheet name="Cadmus" sheetId="6" r:id="rId6"/>
    <sheet name="Chockalingam" sheetId="7" r:id="rId7"/>
    <sheet name="Fernald" sheetId="8" r:id="rId8"/>
    <sheet name="Losurdo" sheetId="9" r:id="rId9"/>
    <sheet name="Lowe" sheetId="10" r:id="rId10"/>
    <sheet name="Roberts" sheetId="11" r:id="rId11"/>
    <sheet name="Rittenhouse" sheetId="12" r:id="rId12"/>
    <sheet name="Shapiro" sheetId="13" r:id="rId13"/>
    <sheet name="Stansifer" sheetId="14" r:id="rId14"/>
    <sheet name="Werner" sheetId="15" r:id="rId15"/>
    <sheet name="WoodfordB" sheetId="16" r:id="rId16"/>
    <sheet name="WoodfordW" sheetId="17" r:id="rId17"/>
  </sheets>
  <definedNames/>
  <calcPr fullCalcOnLoad="1"/>
</workbook>
</file>

<file path=xl/sharedStrings.xml><?xml version="1.0" encoding="utf-8"?>
<sst xmlns="http://schemas.openxmlformats.org/spreadsheetml/2006/main" count="1464" uniqueCount="404">
  <si>
    <t>ACTIVE ROSTER</t>
  </si>
  <si>
    <t>Player</t>
  </si>
  <si>
    <t>Signed</t>
  </si>
  <si>
    <t>Salary</t>
  </si>
  <si>
    <t>Team</t>
  </si>
  <si>
    <t>Acqrd</t>
  </si>
  <si>
    <t>Waive</t>
  </si>
  <si>
    <t>Cameron Boyd</t>
  </si>
  <si>
    <t>Dave Cadmus</t>
  </si>
  <si>
    <t>Jim Rittenhouse</t>
  </si>
  <si>
    <t>Ben Woodford</t>
  </si>
  <si>
    <t>Bill Woodford</t>
  </si>
  <si>
    <t>Tax</t>
  </si>
  <si>
    <t>Pos</t>
  </si>
  <si>
    <t>Thru</t>
  </si>
  <si>
    <t>WAIVED PLAYER CONTRACTS</t>
  </si>
  <si>
    <t>TRADE ADJUSTMENTS</t>
  </si>
  <si>
    <t>Year</t>
  </si>
  <si>
    <t>Adj.</t>
  </si>
  <si>
    <t>Players Traded</t>
  </si>
  <si>
    <t>Net</t>
  </si>
  <si>
    <t>Total</t>
  </si>
  <si>
    <t>Cap</t>
  </si>
  <si>
    <t>Net Salary</t>
  </si>
  <si>
    <t>Total Salary</t>
  </si>
  <si>
    <t>Prize Fund</t>
  </si>
  <si>
    <t>Carryover</t>
  </si>
  <si>
    <t>1st</t>
  </si>
  <si>
    <t>2nd</t>
  </si>
  <si>
    <t>3rd</t>
  </si>
  <si>
    <t>4th</t>
  </si>
  <si>
    <t>5th</t>
  </si>
  <si>
    <t>6th</t>
  </si>
  <si>
    <t>Jackson Bigham</t>
  </si>
  <si>
    <t>F</t>
  </si>
  <si>
    <t>Bos</t>
  </si>
  <si>
    <t>FA</t>
  </si>
  <si>
    <t>Por</t>
  </si>
  <si>
    <t>Dal</t>
  </si>
  <si>
    <t>Min</t>
  </si>
  <si>
    <t>G</t>
  </si>
  <si>
    <t>NO</t>
  </si>
  <si>
    <t>LAC</t>
  </si>
  <si>
    <t>Was</t>
  </si>
  <si>
    <t>Phi</t>
  </si>
  <si>
    <t>Sea</t>
  </si>
  <si>
    <t>C</t>
  </si>
  <si>
    <t>Ind</t>
  </si>
  <si>
    <t>Mia</t>
  </si>
  <si>
    <t>Atl</t>
  </si>
  <si>
    <t>Det</t>
  </si>
  <si>
    <t>Mil</t>
  </si>
  <si>
    <t>Orl</t>
  </si>
  <si>
    <t>LAL</t>
  </si>
  <si>
    <t>NJ</t>
  </si>
  <si>
    <t>Hou</t>
  </si>
  <si>
    <t>GS</t>
  </si>
  <si>
    <t>Tor</t>
  </si>
  <si>
    <t>SA</t>
  </si>
  <si>
    <t>Pho</t>
  </si>
  <si>
    <t>Sac</t>
  </si>
  <si>
    <t>Chi</t>
  </si>
  <si>
    <t>Cle</t>
  </si>
  <si>
    <t>Mem</t>
  </si>
  <si>
    <t>Utah</t>
  </si>
  <si>
    <t>NY</t>
  </si>
  <si>
    <t>Den</t>
  </si>
  <si>
    <t>FC</t>
  </si>
  <si>
    <t>SF</t>
  </si>
  <si>
    <t>SG</t>
  </si>
  <si>
    <t>PG</t>
  </si>
  <si>
    <t>PF</t>
  </si>
  <si>
    <t>GF</t>
  </si>
  <si>
    <t>HOOPS  TEAM  SALARIES</t>
  </si>
  <si>
    <t>Fall Tourney</t>
  </si>
  <si>
    <t>Winter Tourney</t>
  </si>
  <si>
    <t>2007-08</t>
  </si>
  <si>
    <t>Summary</t>
  </si>
  <si>
    <t>Total Points</t>
  </si>
  <si>
    <t>7th</t>
  </si>
  <si>
    <t>8th</t>
  </si>
  <si>
    <t>9th</t>
  </si>
  <si>
    <t>10th</t>
  </si>
  <si>
    <t>Cabarkapa, Z</t>
  </si>
  <si>
    <t>2008-09</t>
  </si>
  <si>
    <t>Diaw, Boris</t>
  </si>
  <si>
    <t>Francis, Steve</t>
  </si>
  <si>
    <t>Peterson, Morris</t>
  </si>
  <si>
    <t>Ridnour, Luke</t>
  </si>
  <si>
    <t>Dunleavy, Mike</t>
  </si>
  <si>
    <t>Arroyo, Carlos</t>
  </si>
  <si>
    <t>Randolph, Zach</t>
  </si>
  <si>
    <t>Anthony, Carmello</t>
  </si>
  <si>
    <t>West, David</t>
  </si>
  <si>
    <t>Brown, P.J.</t>
  </si>
  <si>
    <t>Banks, Marcus</t>
  </si>
  <si>
    <t>Arenas, Gilbert</t>
  </si>
  <si>
    <t>Murphy, Troy</t>
  </si>
  <si>
    <t>Jefferson, Richard</t>
  </si>
  <si>
    <t>Haywood, Brendon</t>
  </si>
  <si>
    <t>Jackson, Stephen</t>
  </si>
  <si>
    <t>Bosh, Chris</t>
  </si>
  <si>
    <t>Bryant, Kobe</t>
  </si>
  <si>
    <t>Crawford, Jamal</t>
  </si>
  <si>
    <t>Chandler, Tyson</t>
  </si>
  <si>
    <t>Wade, Dwayne</t>
  </si>
  <si>
    <t>James, LeBron</t>
  </si>
  <si>
    <t>Chad Roberts</t>
  </si>
  <si>
    <t>Lampe, Maciej</t>
  </si>
  <si>
    <t>Pietrus, Mickael</t>
  </si>
  <si>
    <t>Milicic, Darko</t>
  </si>
  <si>
    <t>Pavlovic, Alek</t>
  </si>
  <si>
    <t>James, Mike</t>
  </si>
  <si>
    <t>Williams, Jason</t>
  </si>
  <si>
    <t>Jaric, Marko</t>
  </si>
  <si>
    <t>Wallace, Gerald</t>
  </si>
  <si>
    <t>Cha</t>
  </si>
  <si>
    <t>Johnson, Joe</t>
  </si>
  <si>
    <t>Howard, Dwight</t>
  </si>
  <si>
    <t>Nelson, Jameer</t>
  </si>
  <si>
    <t>Okafor, Emeka</t>
  </si>
  <si>
    <t>Childress, Josh</t>
  </si>
  <si>
    <t>Igoudala, Andre</t>
  </si>
  <si>
    <t>Livingston, Shawn</t>
  </si>
  <si>
    <t>Deng, Luol</t>
  </si>
  <si>
    <t>Gordon, Ben</t>
  </si>
  <si>
    <t>Harris, Devin</t>
  </si>
  <si>
    <t>Jefferson, Al</t>
  </si>
  <si>
    <t>Nocioni, Andres</t>
  </si>
  <si>
    <t>Smith, J.R.</t>
  </si>
  <si>
    <t>Ariza, Trevor</t>
  </si>
  <si>
    <t>Humphries, Kris</t>
  </si>
  <si>
    <t>Varejao, Andersen</t>
  </si>
  <si>
    <t>Krstic, Nenad</t>
  </si>
  <si>
    <t>Martin, Kevin</t>
  </si>
  <si>
    <t>Jackson, Luke</t>
  </si>
  <si>
    <t>West, Delonte</t>
  </si>
  <si>
    <t>Foyle, Adonal</t>
  </si>
  <si>
    <t>Sweetney, Mike</t>
  </si>
  <si>
    <t>Odom, Lamar</t>
  </si>
  <si>
    <t>Stojakovic, Peja</t>
  </si>
  <si>
    <t>Murray, Ronald</t>
  </si>
  <si>
    <t>Green, Willie</t>
  </si>
  <si>
    <t>Ginobili, Manu</t>
  </si>
  <si>
    <t>Daniels, Marquis</t>
  </si>
  <si>
    <t>Haslem, Udonis</t>
  </si>
  <si>
    <t>Mohammed, Nazr</t>
  </si>
  <si>
    <t>Howard, Josh</t>
  </si>
  <si>
    <t>Gadzuric, Dan</t>
  </si>
  <si>
    <t>Vujacic, Sasha</t>
  </si>
  <si>
    <t>Tskitishvili, Nikoloz</t>
  </si>
  <si>
    <t>Prince, Tayshawn</t>
  </si>
  <si>
    <t>2009-10</t>
  </si>
  <si>
    <t>Alston, Rafer</t>
  </si>
  <si>
    <t>Active</t>
  </si>
  <si>
    <t>Waived</t>
  </si>
  <si>
    <t>Trade</t>
  </si>
  <si>
    <t>Exempt</t>
  </si>
  <si>
    <t>Joey Losurdo</t>
  </si>
  <si>
    <t>Todd Werner</t>
  </si>
  <si>
    <t>Mike Fernald</t>
  </si>
  <si>
    <t>Bogut, Andrew</t>
  </si>
  <si>
    <t>McCants, Rashad</t>
  </si>
  <si>
    <t>Williams, Marvin</t>
  </si>
  <si>
    <t>Paul, Chris</t>
  </si>
  <si>
    <t>Felton, Raymond</t>
  </si>
  <si>
    <t>Williams, Deron</t>
  </si>
  <si>
    <t>Villanueva, Charlie</t>
  </si>
  <si>
    <t>Webster, Martell</t>
  </si>
  <si>
    <t>Granger, Danny</t>
  </si>
  <si>
    <t>Ford, T.J.</t>
  </si>
  <si>
    <t>Araujo, Rafael</t>
  </si>
  <si>
    <t>Biedrins, Andres</t>
  </si>
  <si>
    <t>Diogu, Ike</t>
  </si>
  <si>
    <t>May, Sean</t>
  </si>
  <si>
    <t>Graham, Joey</t>
  </si>
  <si>
    <t>Green, Gerald</t>
  </si>
  <si>
    <t>Miller, Andre</t>
  </si>
  <si>
    <t>Ming, Yao</t>
  </si>
  <si>
    <t>O'Neal, Jermaine</t>
  </si>
  <si>
    <t>Mobley, Cuttino</t>
  </si>
  <si>
    <t>Dalembert, Samuel</t>
  </si>
  <si>
    <t>Billups, Chauncey</t>
  </si>
  <si>
    <t>Jack, Jarrett</t>
  </si>
  <si>
    <t>Warrick, Hakim</t>
  </si>
  <si>
    <t>Bynum, Andrew</t>
  </si>
  <si>
    <t>NOTES:</t>
  </si>
  <si>
    <t>Wright, Antoine</t>
  </si>
  <si>
    <t xml:space="preserve">Jasikevicius, Sarunas </t>
  </si>
  <si>
    <t>Robinson, Nate</t>
  </si>
  <si>
    <t>Stoudamire, Salim</t>
  </si>
  <si>
    <t>Garcia, Franciso</t>
  </si>
  <si>
    <t>Head, Luther</t>
  </si>
  <si>
    <t>Macijauskas, Arvydas</t>
  </si>
  <si>
    <t>Gomes, Ryan</t>
  </si>
  <si>
    <t>Hamilton, Richard</t>
  </si>
  <si>
    <t>Walker, Antoine</t>
  </si>
  <si>
    <t>Wright, Lorenzen</t>
  </si>
  <si>
    <t>Przybilla, Joel</t>
  </si>
  <si>
    <t>Curry, Eddy</t>
  </si>
  <si>
    <t>Simmons, Bobby</t>
  </si>
  <si>
    <t>Terry, Jason</t>
  </si>
  <si>
    <t>Miles, Darius</t>
  </si>
  <si>
    <t>LaFrentz, Raef</t>
  </si>
  <si>
    <t>Marshall, Donyell</t>
  </si>
  <si>
    <t>Jeffries, Jared</t>
  </si>
  <si>
    <t>Perkins, Kendrick</t>
  </si>
  <si>
    <t>Dixon, Juan</t>
  </si>
  <si>
    <t>Oberto, Fabricio</t>
  </si>
  <si>
    <t>2010-11</t>
  </si>
  <si>
    <t>Bill Stansifer</t>
  </si>
  <si>
    <t>Geoff Biegler</t>
  </si>
  <si>
    <t>Frye, Channing</t>
  </si>
  <si>
    <t>Morrison, Adam</t>
  </si>
  <si>
    <t>Roy, Brandon</t>
  </si>
  <si>
    <t>Redick, JJ</t>
  </si>
  <si>
    <t>Douby, Quincy</t>
  </si>
  <si>
    <t>Aldridge, LaMarcus</t>
  </si>
  <si>
    <t>Thomas, Tyrus</t>
  </si>
  <si>
    <t>Gay, Rudy</t>
  </si>
  <si>
    <t>Foye, Randy</t>
  </si>
  <si>
    <t>Bargnani, Andrea</t>
  </si>
  <si>
    <t>Williams, Shelden</t>
  </si>
  <si>
    <t>Armstrong, Hilton</t>
  </si>
  <si>
    <t>Brewer, Ronnie</t>
  </si>
  <si>
    <t>Rondo, Rajon</t>
  </si>
  <si>
    <t>Williams, Marcus</t>
  </si>
  <si>
    <t>O'Bryant, Patrick</t>
  </si>
  <si>
    <t>Johnson, Alexander</t>
  </si>
  <si>
    <t>Carney, Rodney</t>
  </si>
  <si>
    <t>Nash, Steve</t>
  </si>
  <si>
    <t>Marion, Shawn</t>
  </si>
  <si>
    <t>Bibby, Mike</t>
  </si>
  <si>
    <t>Smith, Josh</t>
  </si>
  <si>
    <t>Pierce, Paul</t>
  </si>
  <si>
    <t>Kaman, Chris</t>
  </si>
  <si>
    <t>Farmer, Jordan</t>
  </si>
  <si>
    <t>Simmons, Cedric</t>
  </si>
  <si>
    <t>Novak, Steve</t>
  </si>
  <si>
    <t>Brown, Shannon</t>
  </si>
  <si>
    <t>Millsap, Paul</t>
  </si>
  <si>
    <t>Williams, Shawne</t>
  </si>
  <si>
    <t>Ager, Maurice</t>
  </si>
  <si>
    <t>Wells, Bonzi</t>
  </si>
  <si>
    <t>Battier, Shane</t>
  </si>
  <si>
    <t>Redd, Michael</t>
  </si>
  <si>
    <t>Szczerbiak, Wally</t>
  </si>
  <si>
    <t>Thomas, Kenny</t>
  </si>
  <si>
    <t>Miller, Mike</t>
  </si>
  <si>
    <t>Thomas, Tim</t>
  </si>
  <si>
    <t>Telfair, Sebastian</t>
  </si>
  <si>
    <t>Adams, Hassan</t>
  </si>
  <si>
    <t>Boone, Josh</t>
  </si>
  <si>
    <t>Harrington / Terry</t>
  </si>
  <si>
    <t>Carroll, Matt</t>
  </si>
  <si>
    <t>2011-12</t>
  </si>
  <si>
    <t>Daniels / Wright, Mason (2006)</t>
  </si>
  <si>
    <t>Harrington / Terry (2006)</t>
  </si>
  <si>
    <t>Scola, Luis</t>
  </si>
  <si>
    <t>Boozer, Carlos</t>
  </si>
  <si>
    <t>Kannan Chockalingam</t>
  </si>
  <si>
    <t>Ian Lowe</t>
  </si>
  <si>
    <t>Jeremiah Schapiro</t>
  </si>
  <si>
    <t>Garnett, Kevin</t>
  </si>
  <si>
    <t>Okur, Mehmet</t>
  </si>
  <si>
    <t>Iverson, Allen</t>
  </si>
  <si>
    <t>Allen, Ray</t>
  </si>
  <si>
    <t>Gasol, Pau</t>
  </si>
  <si>
    <t>Nowitzki, Dirk</t>
  </si>
  <si>
    <t>Kidd, Jason</t>
  </si>
  <si>
    <t>Davis, Baron</t>
  </si>
  <si>
    <t>Camby, Marcus</t>
  </si>
  <si>
    <t>Duncan, Tim</t>
  </si>
  <si>
    <t>San</t>
  </si>
  <si>
    <t>Stoudamire, Amare</t>
  </si>
  <si>
    <t>Carter, Vince</t>
  </si>
  <si>
    <t>Parker, Tony</t>
  </si>
  <si>
    <t>Maggette, Corey</t>
  </si>
  <si>
    <t>Jamison, Antawn</t>
  </si>
  <si>
    <t>McGrady, Tracy</t>
  </si>
  <si>
    <t>Artest, Ron</t>
  </si>
  <si>
    <t>Butler, Caron</t>
  </si>
  <si>
    <t>O'Neal, Shaquille</t>
  </si>
  <si>
    <t>Wallace, Rasheed</t>
  </si>
  <si>
    <t>Williams, Maurice</t>
  </si>
  <si>
    <t>Marbury, Stephon</t>
  </si>
  <si>
    <t>Wallace, Ben</t>
  </si>
  <si>
    <t>Martin, Kenyon</t>
  </si>
  <si>
    <t>Miller, Brad</t>
  </si>
  <si>
    <t>Hinrich, Kirk</t>
  </si>
  <si>
    <t>Kaman / Brewer</t>
  </si>
  <si>
    <t>Richardson, Jason</t>
  </si>
  <si>
    <t>Hughes, Larry</t>
  </si>
  <si>
    <t>Davis, Ricky</t>
  </si>
  <si>
    <t>Horford, Al</t>
  </si>
  <si>
    <t>Stuckey, Rodney</t>
  </si>
  <si>
    <t>Tucker, Alando</t>
  </si>
  <si>
    <t>Gray, Aaron</t>
  </si>
  <si>
    <t>Durant, Kevin</t>
  </si>
  <si>
    <t>Belinelli, Marco</t>
  </si>
  <si>
    <t>Pecherov, Oleksiy</t>
  </si>
  <si>
    <t>Conley Jr., Mike</t>
  </si>
  <si>
    <t>Brewer, Cory</t>
  </si>
  <si>
    <t>Law, Acie</t>
  </si>
  <si>
    <t>Hawes, Spencer</t>
  </si>
  <si>
    <t>Davis, Glenn</t>
  </si>
  <si>
    <t>Oden, Greg</t>
  </si>
  <si>
    <t>Wright, Brendan</t>
  </si>
  <si>
    <t>Wright, Julian</t>
  </si>
  <si>
    <t>Young, Thaddeus</t>
  </si>
  <si>
    <t>Crittendon, Jarvis</t>
  </si>
  <si>
    <t>Green, Jeff</t>
  </si>
  <si>
    <t>Young, Nick</t>
  </si>
  <si>
    <t>Navarro, Juan Carlos</t>
  </si>
  <si>
    <t>Thornton, Al</t>
  </si>
  <si>
    <t>Williams, Sean</t>
  </si>
  <si>
    <t>Jianlian, Yi</t>
  </si>
  <si>
    <t>Smith, Jason</t>
  </si>
  <si>
    <t>Noah, Joakim</t>
  </si>
  <si>
    <t>Chandler, Wilson</t>
  </si>
  <si>
    <t>Ilgauskas, Zydrunas</t>
  </si>
  <si>
    <t>Brand, Elton</t>
  </si>
  <si>
    <t>Cassell, Sam</t>
  </si>
  <si>
    <t>Hill, Grant</t>
  </si>
  <si>
    <t>Pachulia, ZaZa</t>
  </si>
  <si>
    <t>Walton, Luke</t>
  </si>
  <si>
    <t>Lewis, Rashard</t>
  </si>
  <si>
    <t>Gooden, Drew</t>
  </si>
  <si>
    <t>Richardson, Quentin</t>
  </si>
  <si>
    <t>Harrington, Al</t>
  </si>
  <si>
    <t>Wilcox, Chris</t>
  </si>
  <si>
    <t>Tinsley, Jamaal</t>
  </si>
  <si>
    <t>Brezec, Primoz</t>
  </si>
  <si>
    <t>Kirilenko, Andrei</t>
  </si>
  <si>
    <t>Barbosa, Leandro</t>
  </si>
  <si>
    <t>League Team</t>
  </si>
  <si>
    <t>Williams, Louis</t>
  </si>
  <si>
    <t>Ellis, Monta</t>
  </si>
  <si>
    <t>Hilario, Nene</t>
  </si>
  <si>
    <t>Blatche, Andray</t>
  </si>
  <si>
    <t>Parker, Anthony</t>
  </si>
  <si>
    <t>Outlaw, Travis</t>
  </si>
  <si>
    <t>Calderon, Jose</t>
  </si>
  <si>
    <t>Brand / Ridnour</t>
  </si>
  <si>
    <t>Atkins, Chucky</t>
  </si>
  <si>
    <t>Swift, Robert</t>
  </si>
  <si>
    <t>Smith, Craig</t>
  </si>
  <si>
    <t>Lee, David</t>
  </si>
  <si>
    <t>Foster, Jeff</t>
  </si>
  <si>
    <t>Collison, Nick</t>
  </si>
  <si>
    <t>Korver, Kyle</t>
  </si>
  <si>
    <t>Azubuike, Kelenna</t>
  </si>
  <si>
    <t>Bell, Raja</t>
  </si>
  <si>
    <t>Kopono, Jason</t>
  </si>
  <si>
    <t>Fisher, Derek</t>
  </si>
  <si>
    <t>Abdur-Rahim, Shareef</t>
  </si>
  <si>
    <t>Hunter, Steven</t>
  </si>
  <si>
    <t>Bell, Charlie</t>
  </si>
  <si>
    <t>Wilkins, Damien</t>
  </si>
  <si>
    <t>Pryzbilla, Joel</t>
  </si>
  <si>
    <t>Hermann, Walter</t>
  </si>
  <si>
    <t>Turkoglu, Hedo</t>
  </si>
  <si>
    <t>Gibson, Daniel</t>
  </si>
  <si>
    <t>Ratliff, Theo</t>
  </si>
  <si>
    <t>Salmons, John</t>
  </si>
  <si>
    <t>Diop, DeSangana</t>
  </si>
  <si>
    <t>Maxiell, Jason</t>
  </si>
  <si>
    <t>RFA</t>
  </si>
  <si>
    <t>Moon, Jamario</t>
  </si>
  <si>
    <t>Udrih, Beno</t>
  </si>
  <si>
    <t>McDyess, Antonio</t>
  </si>
  <si>
    <t>Garcia, Francisco</t>
  </si>
  <si>
    <t>Daniels, Antonio</t>
  </si>
  <si>
    <t>Moore, Mikki</t>
  </si>
  <si>
    <t>Delfino, Carlos</t>
  </si>
  <si>
    <t>Lowry, Kyle</t>
  </si>
  <si>
    <t>Smith, Joe</t>
  </si>
  <si>
    <t>(1)  Cadmus and Boyd will switch 1st round draft picks the first year Boyd has a higher pick</t>
  </si>
  <si>
    <t>(2)  Fernald acquired Stansifer's 2008-09 2nd round draft pick</t>
  </si>
  <si>
    <t>(3)  Boyd acquired Losurdo's 2008-09 1st round draft pick</t>
  </si>
  <si>
    <t>(4)  Lowe acquired Roberts' 2009-10 2nd round pick</t>
  </si>
  <si>
    <t>(5)  Fernald acquired Roberts' 2009-10 1st round pick</t>
  </si>
  <si>
    <t>(6)  Fernald acquired Roberts' 2010-11 2nd round pick</t>
  </si>
  <si>
    <t>(7)  Fernald acquired Roberts' 2008-09 1st round pick</t>
  </si>
  <si>
    <t>(8)  Roberts acquired Fernald's 2008-09 2nd round pick</t>
  </si>
  <si>
    <t>Calderon / Brewer</t>
  </si>
  <si>
    <t>Brewer / Calderon</t>
  </si>
  <si>
    <t>Thomas, Kurt</t>
  </si>
  <si>
    <t>Navarro, Juan</t>
  </si>
  <si>
    <t>Dampier, Erik</t>
  </si>
  <si>
    <t>Watson, Earl</t>
  </si>
  <si>
    <t>Cook, Daequan</t>
  </si>
  <si>
    <t>(9)  Biegler acquired Boyd's 2008-09 1st round pick</t>
  </si>
  <si>
    <t>(10)  Biegler acquired Losurdo's 2008-09 1st round pick from Boyd</t>
  </si>
  <si>
    <t>(11)  Cadmus acquired Roberts' 2010-2011 1st round pick</t>
  </si>
  <si>
    <t>Chandler / Williams</t>
  </si>
  <si>
    <t>Williams / Chandler</t>
  </si>
  <si>
    <t>Camby / Lee</t>
  </si>
  <si>
    <t>Redd / Hinrich</t>
  </si>
  <si>
    <t>Updated May 5, 2008 at 8 PM CT</t>
  </si>
  <si>
    <t>Points</t>
  </si>
  <si>
    <t>F Tourn</t>
  </si>
  <si>
    <t>W Tourn</t>
  </si>
  <si>
    <t>Win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</si>
</sst>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0%"/>
    <numFmt numFmtId="167" formatCode="0.00000%"/>
    <numFmt numFmtId="168" formatCode="0.000000%"/>
    <numFmt numFmtId="169" formatCode="0.0000000%"/>
    <numFmt numFmtId="170" formatCode="0.00000000%"/>
    <numFmt numFmtId="171" formatCode="0.000000000%"/>
    <numFmt numFmtId="172" formatCode="0.0000000000%"/>
    <numFmt numFmtId="173" formatCode="_(* #,##0.0_);_(* \(#,##0.0\);_(* &quot;-&quot;??_);_(@_)"/>
    <numFmt numFmtId="174" formatCode="_(* #,##0_);_(* \(#,##0\);_(* &quot;-&quot;??_);_(@_)"/>
    <numFmt numFmtId="175" formatCode="_(&quot;$&quot;* #,##0.000_);_(&quot;$&quot;* \(#,##0.000\);_(&quot;$&quot;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0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53"/>
      <name val="Bookman Old Style"/>
      <family val="1"/>
    </font>
    <font>
      <b/>
      <sz val="12"/>
      <color indexed="56"/>
      <name val="Bookman Old Style"/>
      <family val="1"/>
    </font>
    <font>
      <sz val="9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4"/>
      <color indexed="53"/>
      <name val="Calibri"/>
      <family val="2"/>
    </font>
    <font>
      <sz val="10"/>
      <color indexed="10"/>
      <name val="Calibri"/>
      <family val="2"/>
    </font>
    <font>
      <b/>
      <sz val="8"/>
      <color indexed="63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2"/>
      <color indexed="56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b/>
      <sz val="12"/>
      <color indexed="12"/>
      <name val="Calibri"/>
      <family val="2"/>
    </font>
    <font>
      <b/>
      <u val="single"/>
      <sz val="11"/>
      <name val="Calibri"/>
      <family val="2"/>
    </font>
    <font>
      <b/>
      <u val="single"/>
      <sz val="10"/>
      <name val="Calibri"/>
      <family val="2"/>
    </font>
    <font>
      <b/>
      <sz val="10"/>
      <color indexed="56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b/>
      <u val="single"/>
      <sz val="12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42" applyNumberFormat="1" applyFont="1" applyAlignment="1" applyProtection="1">
      <alignment horizontal="center"/>
      <protection/>
    </xf>
    <xf numFmtId="0" fontId="0" fillId="0" borderId="0" xfId="44" applyNumberFormat="1" applyFont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44" fontId="1" fillId="0" borderId="0" xfId="44" applyFont="1" applyAlignment="1" applyProtection="1">
      <alignment/>
      <protection locked="0"/>
    </xf>
    <xf numFmtId="0" fontId="0" fillId="0" borderId="0" xfId="0" applyAlignment="1" applyProtection="1">
      <alignment horizontal="center"/>
      <protection/>
    </xf>
    <xf numFmtId="43" fontId="0" fillId="0" borderId="0" xfId="42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43" fontId="0" fillId="0" borderId="0" xfId="42" applyFont="1" applyAlignment="1" applyProtection="1">
      <alignment/>
      <protection/>
    </xf>
    <xf numFmtId="44" fontId="1" fillId="0" borderId="0" xfId="44" applyFont="1" applyAlignment="1" applyProtection="1">
      <alignment/>
      <protection/>
    </xf>
    <xf numFmtId="43" fontId="0" fillId="0" borderId="0" xfId="42" applyFont="1" applyAlignment="1" applyProtection="1">
      <alignment/>
      <protection locked="0"/>
    </xf>
    <xf numFmtId="44" fontId="0" fillId="0" borderId="0" xfId="44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3" fontId="0" fillId="0" borderId="0" xfId="42" applyFont="1" applyAlignment="1" applyProtection="1">
      <alignment/>
      <protection locked="0"/>
    </xf>
    <xf numFmtId="0" fontId="8" fillId="0" borderId="0" xfId="0" applyFont="1" applyAlignment="1">
      <alignment/>
    </xf>
    <xf numFmtId="43" fontId="1" fillId="0" borderId="0" xfId="42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/>
      <protection/>
    </xf>
    <xf numFmtId="0" fontId="26" fillId="0" borderId="0" xfId="0" applyFont="1" applyAlignment="1">
      <alignment horizontal="center"/>
    </xf>
    <xf numFmtId="174" fontId="26" fillId="0" borderId="0" xfId="0" applyNumberFormat="1" applyFont="1" applyAlignment="1">
      <alignment/>
    </xf>
    <xf numFmtId="0" fontId="26" fillId="0" borderId="0" xfId="0" applyFont="1" applyFill="1" applyAlignment="1">
      <alignment horizontal="center"/>
    </xf>
    <xf numFmtId="174" fontId="26" fillId="0" borderId="0" xfId="42" applyNumberFormat="1" applyFont="1" applyAlignment="1">
      <alignment/>
    </xf>
    <xf numFmtId="0" fontId="27" fillId="33" borderId="0" xfId="0" applyFont="1" applyFill="1" applyAlignment="1">
      <alignment/>
    </xf>
    <xf numFmtId="0" fontId="28" fillId="33" borderId="0" xfId="0" applyFont="1" applyFill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3" fillId="0" borderId="0" xfId="0" applyFont="1" applyFill="1" applyAlignment="1">
      <alignment horizontal="center"/>
    </xf>
    <xf numFmtId="0" fontId="31" fillId="0" borderId="0" xfId="0" applyFont="1" applyFill="1" applyAlignment="1">
      <alignment/>
    </xf>
    <xf numFmtId="0" fontId="34" fillId="0" borderId="0" xfId="0" applyFont="1" applyFill="1" applyAlignment="1">
      <alignment horizontal="center"/>
    </xf>
    <xf numFmtId="0" fontId="35" fillId="0" borderId="0" xfId="0" applyFont="1" applyFill="1" applyAlignment="1">
      <alignment horizontal="center"/>
    </xf>
    <xf numFmtId="0" fontId="36" fillId="0" borderId="0" xfId="0" applyFont="1" applyAlignment="1">
      <alignment/>
    </xf>
    <xf numFmtId="0" fontId="26" fillId="0" borderId="0" xfId="0" applyFont="1" applyAlignment="1">
      <alignment/>
    </xf>
    <xf numFmtId="0" fontId="37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8" fillId="33" borderId="0" xfId="0" applyFont="1" applyFill="1" applyAlignment="1">
      <alignment horizontal="center"/>
    </xf>
    <xf numFmtId="0" fontId="31" fillId="0" borderId="0" xfId="0" applyFont="1" applyAlignment="1">
      <alignment horizontal="center"/>
    </xf>
    <xf numFmtId="0" fontId="39" fillId="0" borderId="0" xfId="0" applyFont="1" applyAlignment="1">
      <alignment/>
    </xf>
    <xf numFmtId="43" fontId="26" fillId="0" borderId="0" xfId="42" applyFont="1" applyAlignment="1">
      <alignment/>
    </xf>
    <xf numFmtId="43" fontId="26" fillId="0" borderId="0" xfId="0" applyNumberFormat="1" applyFont="1" applyAlignment="1">
      <alignment/>
    </xf>
    <xf numFmtId="0" fontId="26" fillId="0" borderId="0" xfId="0" applyFont="1" applyAlignment="1" quotePrefix="1">
      <alignment/>
    </xf>
    <xf numFmtId="44" fontId="26" fillId="0" borderId="0" xfId="44" applyFont="1" applyAlignment="1">
      <alignment/>
    </xf>
    <xf numFmtId="0" fontId="40" fillId="0" borderId="0" xfId="0" applyFont="1" applyAlignment="1">
      <alignment/>
    </xf>
    <xf numFmtId="0" fontId="39" fillId="0" borderId="10" xfId="0" applyFont="1" applyBorder="1" applyAlignment="1">
      <alignment/>
    </xf>
    <xf numFmtId="0" fontId="26" fillId="0" borderId="10" xfId="0" applyFont="1" applyBorder="1" applyAlignment="1">
      <alignment/>
    </xf>
    <xf numFmtId="174" fontId="26" fillId="0" borderId="10" xfId="42" applyNumberFormat="1" applyFont="1" applyBorder="1" applyAlignment="1">
      <alignment/>
    </xf>
    <xf numFmtId="43" fontId="26" fillId="0" borderId="10" xfId="42" applyFont="1" applyBorder="1" applyAlignment="1">
      <alignment/>
    </xf>
    <xf numFmtId="43" fontId="26" fillId="0" borderId="10" xfId="0" applyNumberFormat="1" applyFont="1" applyBorder="1" applyAlignment="1">
      <alignment/>
    </xf>
    <xf numFmtId="44" fontId="37" fillId="0" borderId="0" xfId="44" applyFont="1" applyAlignment="1">
      <alignment horizontal="center"/>
    </xf>
    <xf numFmtId="0" fontId="42" fillId="0" borderId="0" xfId="0" applyFont="1" applyAlignment="1">
      <alignment/>
    </xf>
    <xf numFmtId="44" fontId="42" fillId="0" borderId="0" xfId="44" applyFont="1" applyAlignment="1">
      <alignment/>
    </xf>
    <xf numFmtId="0" fontId="42" fillId="0" borderId="0" xfId="0" applyFont="1" applyAlignment="1">
      <alignment horizontal="center"/>
    </xf>
    <xf numFmtId="43" fontId="30" fillId="0" borderId="0" xfId="42" applyFont="1" applyAlignment="1">
      <alignment/>
    </xf>
    <xf numFmtId="174" fontId="30" fillId="0" borderId="0" xfId="42" applyNumberFormat="1" applyFont="1" applyAlignment="1">
      <alignment/>
    </xf>
    <xf numFmtId="43" fontId="30" fillId="0" borderId="0" xfId="42" applyFont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42" fillId="0" borderId="10" xfId="0" applyFont="1" applyBorder="1" applyAlignment="1">
      <alignment horizontal="left"/>
    </xf>
    <xf numFmtId="0" fontId="30" fillId="0" borderId="10" xfId="0" applyFont="1" applyBorder="1" applyAlignment="1">
      <alignment/>
    </xf>
    <xf numFmtId="43" fontId="30" fillId="0" borderId="0" xfId="0" applyNumberFormat="1" applyFont="1" applyAlignment="1">
      <alignment/>
    </xf>
    <xf numFmtId="43" fontId="42" fillId="0" borderId="0" xfId="42" applyFont="1" applyAlignment="1">
      <alignment horizontal="center"/>
    </xf>
    <xf numFmtId="0" fontId="37" fillId="0" borderId="0" xfId="0" applyFont="1" applyAlignment="1">
      <alignment/>
    </xf>
    <xf numFmtId="0" fontId="33" fillId="0" borderId="0" xfId="0" applyFont="1" applyAlignment="1">
      <alignment horizontal="right"/>
    </xf>
    <xf numFmtId="0" fontId="29" fillId="33" borderId="0" xfId="0" applyFont="1" applyFill="1" applyAlignment="1">
      <alignment horizontal="right"/>
    </xf>
    <xf numFmtId="43" fontId="39" fillId="0" borderId="0" xfId="0" applyNumberFormat="1" applyFont="1" applyAlignment="1">
      <alignment horizontal="center"/>
    </xf>
    <xf numFmtId="0" fontId="37" fillId="0" borderId="0" xfId="0" applyFont="1" applyAlignment="1">
      <alignment horizontal="center"/>
    </xf>
    <xf numFmtId="44" fontId="37" fillId="0" borderId="0" xfId="44" applyFont="1" applyAlignment="1">
      <alignment horizontal="center"/>
    </xf>
    <xf numFmtId="0" fontId="32" fillId="33" borderId="0" xfId="0" applyFont="1" applyFill="1" applyAlignment="1">
      <alignment horizontal="center"/>
    </xf>
    <xf numFmtId="0" fontId="41" fillId="0" borderId="0" xfId="0" applyFont="1" applyAlignment="1">
      <alignment horizontal="center"/>
    </xf>
    <xf numFmtId="43" fontId="42" fillId="0" borderId="0" xfId="42" applyFont="1" applyAlignment="1">
      <alignment horizontal="center"/>
    </xf>
    <xf numFmtId="43" fontId="39" fillId="0" borderId="0" xfId="42" applyFont="1" applyAlignment="1">
      <alignment horizontal="center"/>
    </xf>
    <xf numFmtId="0" fontId="0" fillId="0" borderId="0" xfId="0" applyAlignment="1" applyProtection="1">
      <alignment/>
      <protection locked="0"/>
    </xf>
    <xf numFmtId="0" fontId="6" fillId="33" borderId="0" xfId="0" applyFont="1" applyFill="1" applyAlignment="1" applyProtection="1">
      <alignment horizontal="center"/>
      <protection locked="0"/>
    </xf>
    <xf numFmtId="0" fontId="7" fillId="33" borderId="0" xfId="0" applyFont="1" applyFill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7.7109375" style="31" customWidth="1"/>
    <col min="2" max="2" width="3.7109375" style="31" customWidth="1"/>
    <col min="3" max="3" width="6.7109375" style="31" customWidth="1"/>
    <col min="4" max="9" width="7.7109375" style="31" customWidth="1"/>
    <col min="10" max="10" width="9.57421875" style="31" customWidth="1"/>
    <col min="11" max="11" width="1.7109375" style="31" customWidth="1"/>
    <col min="12" max="12" width="6.7109375" style="31" customWidth="1"/>
    <col min="13" max="13" width="7.7109375" style="31" customWidth="1"/>
    <col min="14" max="14" width="1.7109375" style="31" customWidth="1"/>
    <col min="15" max="15" width="6.7109375" style="31" customWidth="1"/>
    <col min="16" max="16" width="7.7109375" style="31" customWidth="1"/>
    <col min="17" max="17" width="1.7109375" style="31" customWidth="1"/>
    <col min="18" max="18" width="6.7109375" style="31" customWidth="1"/>
    <col min="19" max="19" width="7.7109375" style="31" customWidth="1"/>
    <col min="20" max="20" width="1.7109375" style="31" customWidth="1"/>
    <col min="21" max="21" width="6.7109375" style="31" customWidth="1"/>
    <col min="22" max="22" width="7.7109375" style="31" customWidth="1"/>
    <col min="23" max="23" width="3.7109375" style="31" customWidth="1"/>
    <col min="24" max="16384" width="9.140625" style="31" customWidth="1"/>
  </cols>
  <sheetData>
    <row r="1" spans="1:22" ht="18.75">
      <c r="A1" s="29" t="s">
        <v>73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68" t="s">
        <v>399</v>
      </c>
      <c r="S1" s="68"/>
      <c r="T1" s="68"/>
      <c r="U1" s="68"/>
      <c r="V1" s="68"/>
    </row>
    <row r="2" ht="7.5" customHeight="1"/>
    <row r="3" spans="3:22" s="32" customFormat="1" ht="15" customHeight="1">
      <c r="C3" s="72" t="s">
        <v>76</v>
      </c>
      <c r="D3" s="72"/>
      <c r="E3" s="72"/>
      <c r="F3" s="72"/>
      <c r="G3" s="72"/>
      <c r="H3" s="72"/>
      <c r="I3" s="72"/>
      <c r="J3" s="72"/>
      <c r="K3" s="33"/>
      <c r="L3" s="72" t="s">
        <v>84</v>
      </c>
      <c r="M3" s="72"/>
      <c r="N3" s="33"/>
      <c r="O3" s="72" t="s">
        <v>152</v>
      </c>
      <c r="P3" s="72"/>
      <c r="Q3" s="33"/>
      <c r="R3" s="72" t="s">
        <v>209</v>
      </c>
      <c r="S3" s="72"/>
      <c r="T3" s="33"/>
      <c r="U3" s="72" t="s">
        <v>255</v>
      </c>
      <c r="V3" s="72"/>
    </row>
    <row r="4" spans="1:22" s="32" customFormat="1" ht="7.5" customHeight="1">
      <c r="A4" s="34"/>
      <c r="B4" s="34"/>
      <c r="C4" s="35"/>
      <c r="D4" s="35"/>
      <c r="E4" s="35"/>
      <c r="F4" s="35"/>
      <c r="G4" s="35"/>
      <c r="H4" s="35"/>
      <c r="I4" s="35"/>
      <c r="J4" s="35"/>
      <c r="K4" s="33"/>
      <c r="L4" s="36"/>
      <c r="M4" s="36"/>
      <c r="N4" s="33"/>
      <c r="O4" s="35"/>
      <c r="P4" s="35"/>
      <c r="Q4" s="33"/>
      <c r="R4" s="36"/>
      <c r="S4" s="36"/>
      <c r="T4" s="33"/>
      <c r="U4" s="35"/>
      <c r="V4" s="35"/>
    </row>
    <row r="5" spans="1:27" s="38" customFormat="1" ht="15">
      <c r="A5" s="37" t="s">
        <v>4</v>
      </c>
      <c r="C5" s="39" t="s">
        <v>2</v>
      </c>
      <c r="D5" s="39" t="s">
        <v>154</v>
      </c>
      <c r="E5" s="39" t="s">
        <v>155</v>
      </c>
      <c r="F5" s="39" t="s">
        <v>156</v>
      </c>
      <c r="G5" s="39" t="s">
        <v>157</v>
      </c>
      <c r="H5" s="39" t="s">
        <v>20</v>
      </c>
      <c r="I5" s="39" t="s">
        <v>12</v>
      </c>
      <c r="J5" s="39" t="s">
        <v>21</v>
      </c>
      <c r="K5" s="40"/>
      <c r="L5" s="39" t="s">
        <v>2</v>
      </c>
      <c r="M5" s="39" t="s">
        <v>3</v>
      </c>
      <c r="N5" s="40"/>
      <c r="O5" s="39" t="s">
        <v>2</v>
      </c>
      <c r="P5" s="39" t="s">
        <v>3</v>
      </c>
      <c r="Q5" s="40"/>
      <c r="R5" s="39" t="s">
        <v>2</v>
      </c>
      <c r="S5" s="39" t="s">
        <v>3</v>
      </c>
      <c r="T5" s="40"/>
      <c r="U5" s="39" t="s">
        <v>2</v>
      </c>
      <c r="V5" s="39" t="s">
        <v>3</v>
      </c>
      <c r="X5" s="41" t="s">
        <v>400</v>
      </c>
      <c r="Y5" s="41" t="s">
        <v>401</v>
      </c>
      <c r="Z5" s="41" t="s">
        <v>402</v>
      </c>
      <c r="AA5" s="41" t="s">
        <v>403</v>
      </c>
    </row>
    <row r="6" spans="24:26" s="32" customFormat="1" ht="7.5" customHeight="1">
      <c r="X6" s="42"/>
      <c r="Y6" s="42"/>
      <c r="Z6" s="42"/>
    </row>
    <row r="7" spans="1:27" s="38" customFormat="1" ht="15" customHeight="1">
      <c r="A7" s="43" t="s">
        <v>33</v>
      </c>
      <c r="C7" s="28">
        <f>+COUNTIF(Bigham!$I$5:$I$18,"&gt;0")</f>
        <v>14</v>
      </c>
      <c r="D7" s="44">
        <f>+Bigham!I20</f>
        <v>95.64999999999999</v>
      </c>
      <c r="E7" s="44">
        <f>+Bigham!I37</f>
        <v>9.7</v>
      </c>
      <c r="F7" s="44">
        <f>+Bigham!I47</f>
        <v>0</v>
      </c>
      <c r="G7" s="44">
        <v>0</v>
      </c>
      <c r="H7" s="44">
        <f aca="true" t="shared" si="0" ref="H7:H22">+SUM(D7:G7)</f>
        <v>105.35</v>
      </c>
      <c r="I7" s="44">
        <f aca="true" t="shared" si="1" ref="I7:I22">+CEILING(IF(H7&gt;($H$27*1.2),(9*(H7-1.2*$H$27)+$H$27*0.5),IF(H7&gt;($H$27*1.1),(4*(H7-1.1*$H$27)+$H$27*0.1),IF(H7&gt;$H$27,H7-$H$27,0))),0.05)</f>
        <v>124.15</v>
      </c>
      <c r="J7" s="45">
        <f aca="true" t="shared" si="2" ref="J7:J22">+H7+I7</f>
        <v>229.5</v>
      </c>
      <c r="L7" s="28">
        <f>+COUNTIF(Bigham!$J$5:$J$18,"&gt;0")</f>
        <v>8</v>
      </c>
      <c r="M7" s="44">
        <f>+Bigham!$J$20</f>
        <v>33.900000000000006</v>
      </c>
      <c r="O7" s="28">
        <f>+COUNTIF(Bigham!$K$5:$K$18,"&gt;0")</f>
        <v>6</v>
      </c>
      <c r="P7" s="44">
        <f>+Bigham!$K$20</f>
        <v>29.55</v>
      </c>
      <c r="R7" s="28">
        <f>+COUNTIF(Bigham!$L$5:$L$18,"&gt;0")</f>
        <v>3</v>
      </c>
      <c r="S7" s="44">
        <f>+Bigham!$L$20</f>
        <v>20.5</v>
      </c>
      <c r="U7" s="28">
        <f>+COUNTIF(Bigham!$M$5:$M$18,"&gt;0")</f>
        <v>1</v>
      </c>
      <c r="V7" s="44">
        <f>+Bigham!$M$20</f>
        <v>6.4</v>
      </c>
      <c r="X7" s="25"/>
      <c r="Y7" s="25">
        <v>3</v>
      </c>
      <c r="Z7" s="25"/>
      <c r="AA7" s="26">
        <f>S30</f>
        <v>43</v>
      </c>
    </row>
    <row r="8" spans="1:27" s="38" customFormat="1" ht="15" customHeight="1">
      <c r="A8" s="43" t="s">
        <v>7</v>
      </c>
      <c r="C8" s="28">
        <f>+COUNTIF(Boyd!$I$5:$I$18,"&gt;0")</f>
        <v>14</v>
      </c>
      <c r="D8" s="44">
        <f>+Boyd!I20</f>
        <v>123.4</v>
      </c>
      <c r="E8" s="44">
        <f>+Boyd!I36</f>
        <v>6.55</v>
      </c>
      <c r="F8" s="44">
        <f>+Boyd!I45</f>
        <v>-25.25</v>
      </c>
      <c r="G8" s="44">
        <v>0</v>
      </c>
      <c r="H8" s="44">
        <f t="shared" si="0"/>
        <v>104.70000000000002</v>
      </c>
      <c r="I8" s="44">
        <f t="shared" si="1"/>
        <v>118.30000000000001</v>
      </c>
      <c r="J8" s="45">
        <f t="shared" si="2"/>
        <v>223.00000000000003</v>
      </c>
      <c r="L8" s="28">
        <f>+COUNTIF(Boyd!$J$5:$J$18,"&gt;0")</f>
        <v>9</v>
      </c>
      <c r="M8" s="44">
        <f>+Boyd!$J$20</f>
        <v>90.9</v>
      </c>
      <c r="O8" s="28">
        <f>+COUNTIF(Boyd!$K$5:$K$18,"&gt;0")</f>
        <v>5</v>
      </c>
      <c r="P8" s="44">
        <f>+Boyd!$K$20</f>
        <v>58.20000000000001</v>
      </c>
      <c r="R8" s="28">
        <f>+COUNTIF(Boyd!$L$5:$L$18,"&gt;0")</f>
        <v>1</v>
      </c>
      <c r="S8" s="44">
        <f>+Boyd!$L$20</f>
        <v>3.7</v>
      </c>
      <c r="U8" s="28">
        <f>+COUNTIF(Boyd!$M$5:$M$18,"&gt;0")</f>
        <v>1</v>
      </c>
      <c r="V8" s="44">
        <f>+Boyd!$M$20</f>
        <v>3.7</v>
      </c>
      <c r="X8" s="25">
        <v>1</v>
      </c>
      <c r="Y8" s="25"/>
      <c r="Z8" s="25">
        <v>2</v>
      </c>
      <c r="AA8" s="26">
        <f>M27+V29</f>
        <v>585</v>
      </c>
    </row>
    <row r="9" spans="1:27" s="38" customFormat="1" ht="15" customHeight="1">
      <c r="A9" s="43" t="s">
        <v>9</v>
      </c>
      <c r="C9" s="28">
        <f>+COUNTIF(Rittenhouse!$I$5:$I$18,"&gt;0")</f>
        <v>14</v>
      </c>
      <c r="D9" s="44">
        <f>+Rittenhouse!I20</f>
        <v>89.8</v>
      </c>
      <c r="E9" s="44">
        <f>+Rittenhouse!I34</f>
        <v>9.3</v>
      </c>
      <c r="F9" s="44">
        <f>+Rittenhouse!I43</f>
        <v>0</v>
      </c>
      <c r="G9" s="44">
        <v>0</v>
      </c>
      <c r="H9" s="44">
        <f t="shared" si="0"/>
        <v>99.1</v>
      </c>
      <c r="I9" s="44">
        <f t="shared" si="1"/>
        <v>67.9</v>
      </c>
      <c r="J9" s="45">
        <f t="shared" si="2"/>
        <v>167</v>
      </c>
      <c r="L9" s="28">
        <f>+COUNTIF(Rittenhouse!$J$5:$J$18,"&gt;0")</f>
        <v>10</v>
      </c>
      <c r="M9" s="44">
        <f>+Rittenhouse!$J$20</f>
        <v>66.7</v>
      </c>
      <c r="O9" s="28">
        <f>+COUNTIF(Rittenhouse!$K$5:$K$18,"&gt;0")</f>
        <v>9</v>
      </c>
      <c r="P9" s="44">
        <f>+Rittenhouse!$K$20</f>
        <v>52.10000000000001</v>
      </c>
      <c r="R9" s="28">
        <f>+COUNTIF(Rittenhouse!$L$5:$L$18,"&gt;0")</f>
        <v>7</v>
      </c>
      <c r="S9" s="44">
        <f>+Rittenhouse!$L$20</f>
        <v>49.400000000000006</v>
      </c>
      <c r="U9" s="28">
        <f>+COUNTIF(Rittenhouse!$M$5:$M$18,"&gt;0")</f>
        <v>3</v>
      </c>
      <c r="V9" s="44">
        <f>+Rittenhouse!$M$20</f>
        <v>16.85</v>
      </c>
      <c r="X9" s="27"/>
      <c r="Y9" s="27"/>
      <c r="Z9" s="27"/>
      <c r="AA9" s="28"/>
    </row>
    <row r="10" spans="1:27" s="38" customFormat="1" ht="15" customHeight="1">
      <c r="A10" s="43" t="s">
        <v>10</v>
      </c>
      <c r="C10" s="28">
        <f>+COUNTIF(WoodfordB!$I$5:$I$18,"&gt;0")</f>
        <v>14</v>
      </c>
      <c r="D10" s="44">
        <f>+WoodfordB!I20</f>
        <v>88.44999999999997</v>
      </c>
      <c r="E10" s="44">
        <f>+WoodfordB!I41</f>
        <v>14.599999999999998</v>
      </c>
      <c r="F10" s="44">
        <f>+WoodfordB!I50</f>
        <v>-3.95</v>
      </c>
      <c r="G10" s="44">
        <v>-0.35</v>
      </c>
      <c r="H10" s="44">
        <f t="shared" si="0"/>
        <v>98.74999999999997</v>
      </c>
      <c r="I10" s="44">
        <f t="shared" si="1"/>
        <v>64.75</v>
      </c>
      <c r="J10" s="45">
        <f t="shared" si="2"/>
        <v>163.49999999999997</v>
      </c>
      <c r="L10" s="28">
        <f>+COUNTIF(WoodfordB!$J$5:$J$18,"&gt;0")</f>
        <v>5</v>
      </c>
      <c r="M10" s="44">
        <f>+WoodfordB!$J$20</f>
        <v>31.45</v>
      </c>
      <c r="O10" s="28">
        <f>+COUNTIF(WoodfordB!$K$5:$K$18,"&gt;0")</f>
        <v>4</v>
      </c>
      <c r="P10" s="44">
        <f>+WoodfordB!$K$20</f>
        <v>20.95</v>
      </c>
      <c r="R10" s="28">
        <f>+COUNTIF(WoodfordB!$L$5:$L$18,"&gt;0")</f>
        <v>2</v>
      </c>
      <c r="S10" s="44">
        <f>+WoodfordB!$L$20</f>
        <v>5.75</v>
      </c>
      <c r="U10" s="28">
        <f>+COUNTIF(WoodfordB!$M$5:$M$18,"&gt;0")</f>
        <v>1</v>
      </c>
      <c r="V10" s="44">
        <f>+WoodfordB!$M$20</f>
        <v>4.25</v>
      </c>
      <c r="X10" s="27">
        <v>2</v>
      </c>
      <c r="Y10" s="27">
        <v>2</v>
      </c>
      <c r="Z10" s="27"/>
      <c r="AA10" s="28">
        <f>M28+S29</f>
        <v>426</v>
      </c>
    </row>
    <row r="11" spans="1:27" s="38" customFormat="1" ht="15" customHeight="1">
      <c r="A11" s="43" t="s">
        <v>262</v>
      </c>
      <c r="C11" s="28">
        <f>+COUNTIF(Shapiro!$I$5:$I$18,"&gt;0")</f>
        <v>14</v>
      </c>
      <c r="D11" s="44">
        <f>+Shapiro!I20</f>
        <v>95.34999999999998</v>
      </c>
      <c r="E11" s="44">
        <f>+Shapiro!I35</f>
        <v>2.5</v>
      </c>
      <c r="F11" s="44">
        <f>+Shapiro!I44</f>
        <v>0</v>
      </c>
      <c r="G11" s="44">
        <v>0</v>
      </c>
      <c r="H11" s="44">
        <f t="shared" si="0"/>
        <v>97.84999999999998</v>
      </c>
      <c r="I11" s="44">
        <f t="shared" si="1"/>
        <v>56.650000000000006</v>
      </c>
      <c r="J11" s="45">
        <f t="shared" si="2"/>
        <v>154.5</v>
      </c>
      <c r="L11" s="28">
        <f>+COUNTIF(Shapiro!$J$5:$J$18,"&gt;0")</f>
        <v>6</v>
      </c>
      <c r="M11" s="44">
        <f>+Shapiro!$J$20</f>
        <v>54.6</v>
      </c>
      <c r="O11" s="28">
        <f>+COUNTIF(Shapiro!$K$5:$K$18,"&gt;0")</f>
        <v>5</v>
      </c>
      <c r="P11" s="44">
        <f>+Shapiro!$K$20</f>
        <v>48.45</v>
      </c>
      <c r="R11" s="28">
        <f>+COUNTIF(Shapiro!$L$5:$L$18,"&gt;0")</f>
        <v>2</v>
      </c>
      <c r="S11" s="44">
        <f>+Shapiro!$L$20</f>
        <v>7.65</v>
      </c>
      <c r="U11" s="28">
        <f>+COUNTIF(Shapiro!$M$5:$M$18,"&gt;0")</f>
        <v>2</v>
      </c>
      <c r="V11" s="44">
        <f>+Shapiro!$M$20</f>
        <v>7.65</v>
      </c>
      <c r="X11" s="27">
        <v>5</v>
      </c>
      <c r="Y11" s="27">
        <v>1</v>
      </c>
      <c r="Z11" s="27"/>
      <c r="AA11" s="28">
        <f>M31+S28</f>
        <v>246</v>
      </c>
    </row>
    <row r="12" spans="1:27" s="38" customFormat="1" ht="15" customHeight="1">
      <c r="A12" s="43" t="s">
        <v>158</v>
      </c>
      <c r="C12" s="28">
        <f>+COUNTIF(Losurdo!$I$5:$I$18,"&gt;0")</f>
        <v>14</v>
      </c>
      <c r="D12" s="44">
        <f>+Losurdo!I20</f>
        <v>92.54999999999997</v>
      </c>
      <c r="E12" s="44">
        <f>+Losurdo!I37</f>
        <v>3.6</v>
      </c>
      <c r="F12" s="44">
        <f>+Losurdo!I46</f>
        <v>0</v>
      </c>
      <c r="G12" s="44">
        <v>0</v>
      </c>
      <c r="H12" s="44">
        <f t="shared" si="0"/>
        <v>96.14999999999996</v>
      </c>
      <c r="I12" s="44">
        <f t="shared" si="1"/>
        <v>41.35</v>
      </c>
      <c r="J12" s="45">
        <f t="shared" si="2"/>
        <v>137.49999999999997</v>
      </c>
      <c r="L12" s="28">
        <f>+COUNTIF(Losurdo!$J$5:$J$18,"&gt;0")</f>
        <v>7</v>
      </c>
      <c r="M12" s="44">
        <f>+Losurdo!J20</f>
        <v>65.75</v>
      </c>
      <c r="O12" s="28">
        <f>+COUNTIF(Losurdo!$K$5:$K$18,"&gt;0")</f>
        <v>6</v>
      </c>
      <c r="P12" s="44">
        <f>+Losurdo!K20</f>
        <v>63.650000000000006</v>
      </c>
      <c r="R12" s="28">
        <f>+COUNTIF(Losurdo!$L$5:$L$18,"&gt;0")</f>
        <v>3</v>
      </c>
      <c r="S12" s="44">
        <f>+Losurdo!L20</f>
        <v>29.1</v>
      </c>
      <c r="U12" s="28">
        <f>+COUNTIF(Losurdo!$M$5:$M$18,"&gt;0")</f>
        <v>1</v>
      </c>
      <c r="V12" s="44">
        <f>+Losurdo!M20</f>
        <v>9.05</v>
      </c>
      <c r="X12" s="27"/>
      <c r="Y12" s="27"/>
      <c r="Z12" s="27">
        <v>3</v>
      </c>
      <c r="AA12" s="28">
        <f>V30</f>
        <v>57</v>
      </c>
    </row>
    <row r="13" spans="1:27" s="38" customFormat="1" ht="15" customHeight="1">
      <c r="A13" s="43" t="s">
        <v>159</v>
      </c>
      <c r="B13" s="46"/>
      <c r="C13" s="28">
        <f>+COUNTIF(Werner!$I$5:$I$18,"&gt;0")</f>
        <v>14</v>
      </c>
      <c r="D13" s="44">
        <f>+Werner!I20</f>
        <v>93.25000000000001</v>
      </c>
      <c r="E13" s="44">
        <f>+Werner!I32</f>
        <v>1.65</v>
      </c>
      <c r="F13" s="44">
        <f>+Werner!I41</f>
        <v>0</v>
      </c>
      <c r="G13" s="44">
        <v>0</v>
      </c>
      <c r="H13" s="44">
        <f t="shared" si="0"/>
        <v>94.90000000000002</v>
      </c>
      <c r="I13" s="44">
        <f t="shared" si="1"/>
        <v>35.65</v>
      </c>
      <c r="J13" s="45">
        <f t="shared" si="2"/>
        <v>130.55</v>
      </c>
      <c r="L13" s="28">
        <f>+COUNTIF(Werner!$J$5:$J$18,"&gt;0")</f>
        <v>12</v>
      </c>
      <c r="M13" s="44">
        <f>+Werner!J20</f>
        <v>73.50000000000001</v>
      </c>
      <c r="O13" s="28">
        <f>+COUNTIF(Werner!$K$5:$K$18,"&gt;0")</f>
        <v>8</v>
      </c>
      <c r="P13" s="44">
        <f>+Werner!K20</f>
        <v>39.00000000000001</v>
      </c>
      <c r="R13" s="28">
        <f>+COUNTIF(Werner!$L$5:$L$18,"&gt;0")</f>
        <v>6</v>
      </c>
      <c r="S13" s="44">
        <f>+Werner!L20</f>
        <v>33.300000000000004</v>
      </c>
      <c r="U13" s="28">
        <f>+COUNTIF(Werner!$M$5:$M$18,"&gt;0")</f>
        <v>3</v>
      </c>
      <c r="V13" s="44">
        <f>+Werner!M20</f>
        <v>24.050000000000004</v>
      </c>
      <c r="X13" s="27">
        <v>3</v>
      </c>
      <c r="Y13" s="27"/>
      <c r="Z13" s="27">
        <v>1</v>
      </c>
      <c r="AA13" s="28">
        <f>M29+V28</f>
        <v>418</v>
      </c>
    </row>
    <row r="14" spans="1:27" s="38" customFormat="1" ht="15" customHeight="1">
      <c r="A14" s="43" t="s">
        <v>261</v>
      </c>
      <c r="C14" s="28">
        <f>+COUNTIF(Lowe!$I$5:$I$18,"&gt;0")</f>
        <v>14</v>
      </c>
      <c r="D14" s="44">
        <f>+Lowe!I20</f>
        <v>83.74999999999999</v>
      </c>
      <c r="E14" s="44">
        <f>+Lowe!I35</f>
        <v>7.050000000000001</v>
      </c>
      <c r="F14" s="44">
        <f>+Lowe!I44</f>
        <v>2.5</v>
      </c>
      <c r="G14" s="44">
        <v>0</v>
      </c>
      <c r="H14" s="44">
        <f t="shared" si="0"/>
        <v>93.29999999999998</v>
      </c>
      <c r="I14" s="44">
        <f t="shared" si="1"/>
        <v>29.200000000000003</v>
      </c>
      <c r="J14" s="45">
        <f t="shared" si="2"/>
        <v>122.49999999999999</v>
      </c>
      <c r="L14" s="28">
        <f>+COUNTIF(Lowe!$J$5:$J$18,"&gt;0")</f>
        <v>13</v>
      </c>
      <c r="M14" s="44">
        <f>+Lowe!$J$20</f>
        <v>82.14999999999999</v>
      </c>
      <c r="O14" s="28">
        <f>+COUNTIF(Lowe!$K$5:$K$18,"&gt;0")</f>
        <v>7</v>
      </c>
      <c r="P14" s="44">
        <f>+Lowe!$K$20</f>
        <v>48.05</v>
      </c>
      <c r="R14" s="28">
        <f>+COUNTIF(Lowe!$L$5:$L$18,"&gt;0")</f>
        <v>5</v>
      </c>
      <c r="S14" s="44">
        <f>+Lowe!$L$20</f>
        <v>37.3</v>
      </c>
      <c r="U14" s="28">
        <f>+COUNTIF(Lowe!$M$5:$M$18,"&gt;0")</f>
        <v>1</v>
      </c>
      <c r="V14" s="44">
        <f>+Lowe!$M$20</f>
        <v>4.8</v>
      </c>
      <c r="X14" s="27"/>
      <c r="Y14" s="27"/>
      <c r="Z14" s="27"/>
      <c r="AA14" s="28"/>
    </row>
    <row r="15" spans="1:27" s="38" customFormat="1" ht="15" customHeight="1">
      <c r="A15" s="43" t="s">
        <v>8</v>
      </c>
      <c r="C15" s="28">
        <f>+COUNTIF(Cadmus!$I$5:$I$18,"&gt;0")</f>
        <v>13</v>
      </c>
      <c r="D15" s="44">
        <f>+Cadmus!I20</f>
        <v>64.30000000000001</v>
      </c>
      <c r="E15" s="44">
        <f>+Cadmus!I37</f>
        <v>1.6500000000000001</v>
      </c>
      <c r="F15" s="44">
        <f>+Cadmus!I46</f>
        <v>27.15</v>
      </c>
      <c r="G15" s="44">
        <v>0</v>
      </c>
      <c r="H15" s="44">
        <f t="shared" si="0"/>
        <v>93.10000000000002</v>
      </c>
      <c r="I15" s="44">
        <f t="shared" si="1"/>
        <v>28.450000000000003</v>
      </c>
      <c r="J15" s="45">
        <f t="shared" si="2"/>
        <v>121.55000000000003</v>
      </c>
      <c r="L15" s="28">
        <f>+COUNTIF(Cadmus!$J$5:$J$18,"&gt;0")</f>
        <v>9</v>
      </c>
      <c r="M15" s="44">
        <f>+Cadmus!$J$20</f>
        <v>56.75000000000001</v>
      </c>
      <c r="O15" s="28">
        <f>+COUNTIF(Cadmus!$K$5:$K$18,"&gt;0")</f>
        <v>7</v>
      </c>
      <c r="P15" s="44">
        <f>+Cadmus!$K$20</f>
        <v>54.2</v>
      </c>
      <c r="R15" s="28">
        <f>+COUNTIF(Cadmus!$L$5:$L$18,"&gt;0")</f>
        <v>6</v>
      </c>
      <c r="S15" s="44">
        <f>+Cadmus!$L$20</f>
        <v>51.2</v>
      </c>
      <c r="U15" s="28">
        <f>+COUNTIF(Cadmus!$M$5:$M$18,"&gt;0")</f>
        <v>4</v>
      </c>
      <c r="V15" s="44">
        <f>+Cadmus!$M$20</f>
        <v>46</v>
      </c>
      <c r="X15" s="27"/>
      <c r="Y15" s="27"/>
      <c r="Z15" s="27"/>
      <c r="AA15" s="28"/>
    </row>
    <row r="16" spans="1:27" s="38" customFormat="1" ht="15" customHeight="1">
      <c r="A16" s="43" t="s">
        <v>107</v>
      </c>
      <c r="C16" s="28">
        <f>+COUNTIF(Roberts!$I$5:$I$18,"&gt;0")</f>
        <v>14</v>
      </c>
      <c r="D16" s="44">
        <f>+Roberts!I20</f>
        <v>108.24999999999999</v>
      </c>
      <c r="E16" s="44">
        <f>+Roberts!I33</f>
        <v>14.1</v>
      </c>
      <c r="F16" s="44">
        <f>+Roberts!I45</f>
        <v>-30.849999999999998</v>
      </c>
      <c r="G16" s="44">
        <v>0</v>
      </c>
      <c r="H16" s="44">
        <f t="shared" si="0"/>
        <v>91.49999999999999</v>
      </c>
      <c r="I16" s="44">
        <f t="shared" si="1"/>
        <v>22</v>
      </c>
      <c r="J16" s="45">
        <f t="shared" si="2"/>
        <v>113.49999999999999</v>
      </c>
      <c r="L16" s="28">
        <f>+COUNTIF(Roberts!$J$5:$J$18,"&gt;0")</f>
        <v>7</v>
      </c>
      <c r="M16" s="44">
        <f>+Roberts!$J$20</f>
        <v>57.85</v>
      </c>
      <c r="O16" s="28">
        <f>+COUNTIF(Roberts!$K$5:$K$18,"&gt;0")</f>
        <v>5</v>
      </c>
      <c r="P16" s="44">
        <f>+Roberts!$K$20</f>
        <v>41.45</v>
      </c>
      <c r="R16" s="28">
        <f>+COUNTIF(Roberts!$L$5:$L$18,"&gt;0")</f>
        <v>4</v>
      </c>
      <c r="S16" s="44">
        <f>+Roberts!$L$20</f>
        <v>40.1</v>
      </c>
      <c r="U16" s="28">
        <f>+COUNTIF(Roberts!$M$5:$M$18,"&gt;0")</f>
        <v>3</v>
      </c>
      <c r="V16" s="44">
        <f>+Roberts!$M$20</f>
        <v>37.35</v>
      </c>
      <c r="X16" s="27">
        <v>4</v>
      </c>
      <c r="Y16" s="27"/>
      <c r="Z16" s="27"/>
      <c r="AA16" s="28">
        <f>M30</f>
        <v>150</v>
      </c>
    </row>
    <row r="17" spans="1:27" s="38" customFormat="1" ht="15" customHeight="1">
      <c r="A17" s="43" t="s">
        <v>160</v>
      </c>
      <c r="B17" s="46"/>
      <c r="C17" s="28">
        <f>+COUNTIF(Fernald!$I$5:$I$18,"&gt;0")</f>
        <v>14</v>
      </c>
      <c r="D17" s="44">
        <f>+Fernald!I20</f>
        <v>95.3</v>
      </c>
      <c r="E17" s="44">
        <f>+Fernald!I35</f>
        <v>3.85</v>
      </c>
      <c r="F17" s="44">
        <f>+Fernald!I45</f>
        <v>0.1999999999999993</v>
      </c>
      <c r="G17" s="44">
        <f>-5.6-5.9</f>
        <v>-11.5</v>
      </c>
      <c r="H17" s="44">
        <f t="shared" si="0"/>
        <v>87.85</v>
      </c>
      <c r="I17" s="44">
        <f t="shared" si="1"/>
        <v>7.8500000000000005</v>
      </c>
      <c r="J17" s="45">
        <f t="shared" si="2"/>
        <v>95.69999999999999</v>
      </c>
      <c r="L17" s="28">
        <f>+COUNTIF(Fernald!$J$5:$J$18,"&gt;0")</f>
        <v>14</v>
      </c>
      <c r="M17" s="44">
        <f>+Fernald!J20</f>
        <v>95.3</v>
      </c>
      <c r="O17" s="28">
        <f>+COUNTIF(Fernald!$K$5:$K$18,"&gt;0")</f>
        <v>14</v>
      </c>
      <c r="P17" s="44">
        <f>+Fernald!$K$20</f>
        <v>95.3</v>
      </c>
      <c r="R17" s="28">
        <f>+COUNTIF(Fernald!$L$5:$L$18,"&gt;0")</f>
        <v>11</v>
      </c>
      <c r="S17" s="44">
        <f>+Fernald!$L$20</f>
        <v>81</v>
      </c>
      <c r="U17" s="28">
        <f>+COUNTIF(Fernald!$M$5:$M$18,"&gt;0")</f>
        <v>6</v>
      </c>
      <c r="V17" s="44">
        <f>+Fernald!$M$20</f>
        <v>28.250000000000004</v>
      </c>
      <c r="X17" s="27"/>
      <c r="Y17" s="27"/>
      <c r="Z17" s="27"/>
      <c r="AA17" s="28"/>
    </row>
    <row r="18" spans="1:27" s="38" customFormat="1" ht="15" customHeight="1">
      <c r="A18" s="43" t="s">
        <v>211</v>
      </c>
      <c r="C18" s="28">
        <f>+COUNTIF(Biegler!$I$5:$I$18,"&gt;0")</f>
        <v>13</v>
      </c>
      <c r="D18" s="44">
        <f>+Biegler!I20</f>
        <v>58.650000000000006</v>
      </c>
      <c r="E18" s="44">
        <f>+Biegler!I35</f>
        <v>2.85</v>
      </c>
      <c r="F18" s="44">
        <f>+Biegler!I44</f>
        <v>25.25</v>
      </c>
      <c r="G18" s="44">
        <v>0</v>
      </c>
      <c r="H18" s="44">
        <f t="shared" si="0"/>
        <v>86.75</v>
      </c>
      <c r="I18" s="44">
        <f t="shared" si="1"/>
        <v>6.75</v>
      </c>
      <c r="J18" s="45">
        <f t="shared" si="2"/>
        <v>93.5</v>
      </c>
      <c r="K18" s="47"/>
      <c r="L18" s="28">
        <f>+COUNTIF(Biegler!$J$5:$J$18,"&gt;0")</f>
        <v>10</v>
      </c>
      <c r="M18" s="44">
        <f>+Biegler!$J$20</f>
        <v>53.85</v>
      </c>
      <c r="O18" s="28">
        <f>+COUNTIF(Biegler!$K$5:$K$18,"&gt;0")</f>
        <v>7</v>
      </c>
      <c r="P18" s="44">
        <f>+Biegler!$K$20</f>
        <v>38.550000000000004</v>
      </c>
      <c r="R18" s="28">
        <f>+COUNTIF(Biegler!$L$5:$L$18,"&gt;0")</f>
        <v>4</v>
      </c>
      <c r="S18" s="44">
        <f>+Biegler!$L$20</f>
        <v>12.350000000000001</v>
      </c>
      <c r="U18" s="28">
        <f>+COUNTIF(Biegler!$M$5:$M$18,"&gt;0")</f>
        <v>2</v>
      </c>
      <c r="V18" s="44">
        <f>+Biegler!$M$20</f>
        <v>6.800000000000001</v>
      </c>
      <c r="X18" s="27"/>
      <c r="Y18" s="27"/>
      <c r="Z18" s="27"/>
      <c r="AA18" s="28"/>
    </row>
    <row r="19" spans="1:27" s="38" customFormat="1" ht="15" customHeight="1">
      <c r="A19" s="43" t="s">
        <v>11</v>
      </c>
      <c r="C19" s="28">
        <f>+COUNTIF(WoodfordW!$I$5:$I$18,"&gt;0")</f>
        <v>13</v>
      </c>
      <c r="D19" s="44">
        <f>+WoodfordW!I20</f>
        <v>84.1</v>
      </c>
      <c r="E19" s="44">
        <f>+WoodfordW!I35</f>
        <v>4.4</v>
      </c>
      <c r="F19" s="44">
        <f>+WoodfordW!I44</f>
        <v>3.95</v>
      </c>
      <c r="G19" s="44">
        <f>-3.35-3.95</f>
        <v>-7.300000000000001</v>
      </c>
      <c r="H19" s="44">
        <f t="shared" si="0"/>
        <v>85.15</v>
      </c>
      <c r="I19" s="44">
        <f t="shared" si="1"/>
        <v>5.15</v>
      </c>
      <c r="J19" s="45">
        <f t="shared" si="2"/>
        <v>90.30000000000001</v>
      </c>
      <c r="L19" s="28">
        <f>+COUNTIF(WoodfordW!$J$5:$J$18,"&gt;0")</f>
        <v>8</v>
      </c>
      <c r="M19" s="44">
        <f>+WoodfordW!$J$20</f>
        <v>60.45000000000001</v>
      </c>
      <c r="O19" s="28">
        <f>+COUNTIF(WoodfordW!$K$5:$K$18,"&gt;0")</f>
        <v>7</v>
      </c>
      <c r="P19" s="44">
        <f>+WoodfordW!$K$20</f>
        <v>56.50000000000001</v>
      </c>
      <c r="R19" s="28">
        <f>+COUNTIF(WoodfordW!$L$5:$L$18,"&gt;0")</f>
        <v>5</v>
      </c>
      <c r="S19" s="44">
        <f>+WoodfordW!$L$20</f>
        <v>40.400000000000006</v>
      </c>
      <c r="U19" s="28">
        <f>+COUNTIF(WoodfordW!$M$5:$M$18,"&gt;0")</f>
        <v>3</v>
      </c>
      <c r="V19" s="44">
        <f>+WoodfordW!$M$20</f>
        <v>33.800000000000004</v>
      </c>
      <c r="X19" s="27"/>
      <c r="Y19" s="27"/>
      <c r="Z19" s="27"/>
      <c r="AA19" s="28"/>
    </row>
    <row r="20" spans="1:27" s="38" customFormat="1" ht="15" customHeight="1">
      <c r="A20" s="43" t="s">
        <v>260</v>
      </c>
      <c r="C20" s="28">
        <f>+COUNTIF(Chockalingam!$I$5:$I$18,"&gt;0")</f>
        <v>14</v>
      </c>
      <c r="D20" s="44">
        <f>+Chockalingam!I20</f>
        <v>76.45</v>
      </c>
      <c r="E20" s="44">
        <f>+Chockalingam!I35</f>
        <v>8.4</v>
      </c>
      <c r="F20" s="44">
        <f>+Chockalingam!I44</f>
        <v>0</v>
      </c>
      <c r="G20" s="44">
        <v>0</v>
      </c>
      <c r="H20" s="44">
        <f t="shared" si="0"/>
        <v>84.85000000000001</v>
      </c>
      <c r="I20" s="44">
        <f t="shared" si="1"/>
        <v>4.9</v>
      </c>
      <c r="J20" s="45">
        <f t="shared" si="2"/>
        <v>89.75000000000001</v>
      </c>
      <c r="L20" s="28">
        <f>+COUNTIF(Chockalingam!$J$5:$J$18,"&gt;0")</f>
        <v>11</v>
      </c>
      <c r="M20" s="44">
        <f>+Chockalingam!$J$20</f>
        <v>69.25000000000001</v>
      </c>
      <c r="O20" s="28">
        <f>+COUNTIF(Chockalingam!$K$5:$K$18,"&gt;0")</f>
        <v>10</v>
      </c>
      <c r="P20" s="44">
        <f>+Chockalingam!$K$20</f>
        <v>61.60000000000001</v>
      </c>
      <c r="R20" s="28">
        <f>+COUNTIF(Chockalingam!$L$5:$L$18,"&gt;0")</f>
        <v>6</v>
      </c>
      <c r="S20" s="44">
        <f>+Chockalingam!$L$20</f>
        <v>19.6</v>
      </c>
      <c r="U20" s="28">
        <f>+COUNTIF(Chockalingam!$M$5:$M$18,"&gt;0")</f>
        <v>5</v>
      </c>
      <c r="V20" s="44">
        <f>+Chockalingam!$M$20</f>
        <v>15.2</v>
      </c>
      <c r="X20" s="27"/>
      <c r="Y20" s="27"/>
      <c r="Z20" s="27"/>
      <c r="AA20" s="28"/>
    </row>
    <row r="21" spans="1:27" s="38" customFormat="1" ht="15" customHeight="1">
      <c r="A21" s="48" t="s">
        <v>335</v>
      </c>
      <c r="C21" s="28">
        <f>+COUNTIF('League Team'!$I$5:$I$18,"&gt;0")</f>
        <v>11</v>
      </c>
      <c r="D21" s="44">
        <f>+'League Team'!I20</f>
        <v>76.95</v>
      </c>
      <c r="E21" s="44">
        <f>+'League Team'!I35</f>
        <v>2.2</v>
      </c>
      <c r="F21" s="44">
        <f>+'League Team'!I44</f>
        <v>1</v>
      </c>
      <c r="G21" s="44">
        <v>0</v>
      </c>
      <c r="H21" s="44">
        <f t="shared" si="0"/>
        <v>80.15</v>
      </c>
      <c r="I21" s="44">
        <f t="shared" si="1"/>
        <v>0.2</v>
      </c>
      <c r="J21" s="45">
        <f t="shared" si="2"/>
        <v>80.35000000000001</v>
      </c>
      <c r="L21" s="28">
        <f>+COUNTIF('League Team'!$J$5:$J$18,"&gt;0")</f>
        <v>5</v>
      </c>
      <c r="M21" s="44">
        <f>+'League Team'!$J$20</f>
        <v>31.100000000000005</v>
      </c>
      <c r="O21" s="28">
        <f>+COUNTIF('League Team'!$K$5:$K$18,"&gt;0")</f>
        <v>4</v>
      </c>
      <c r="P21" s="44">
        <f>+'League Team'!$K$20</f>
        <v>28.050000000000004</v>
      </c>
      <c r="R21" s="28">
        <f>+COUNTIF('League Team'!$L$5:$L$18,"&gt;0")</f>
        <v>2</v>
      </c>
      <c r="S21" s="44">
        <f>+'League Team'!$L$20</f>
        <v>20.1</v>
      </c>
      <c r="U21" s="28">
        <f>+COUNTIF('League Team'!$M$5:$M$18,"&gt;0")</f>
        <v>1</v>
      </c>
      <c r="V21" s="44">
        <f>+'League Team'!$M$20</f>
        <v>1.6</v>
      </c>
      <c r="X21" s="27"/>
      <c r="Y21" s="27"/>
      <c r="Z21" s="27"/>
      <c r="AA21" s="28"/>
    </row>
    <row r="22" spans="1:27" s="38" customFormat="1" ht="15" customHeight="1">
      <c r="A22" s="43" t="s">
        <v>210</v>
      </c>
      <c r="C22" s="28">
        <f>+COUNTIF(Stansifer!$I$5:$I$18,"&gt;0")</f>
        <v>14</v>
      </c>
      <c r="D22" s="44">
        <f>+Stansifer!I20</f>
        <v>73.29999999999997</v>
      </c>
      <c r="E22" s="44">
        <f>+Stansifer!I32</f>
        <v>1.8</v>
      </c>
      <c r="F22" s="44">
        <f>+Stansifer!I41</f>
        <v>0</v>
      </c>
      <c r="G22" s="44">
        <v>0</v>
      </c>
      <c r="H22" s="44">
        <f t="shared" si="0"/>
        <v>75.09999999999997</v>
      </c>
      <c r="I22" s="44">
        <f t="shared" si="1"/>
        <v>0</v>
      </c>
      <c r="J22" s="45">
        <f t="shared" si="2"/>
        <v>75.09999999999997</v>
      </c>
      <c r="L22" s="28">
        <f>+COUNTIF(Stansifer!$J$5:$J$18,"&gt;0")</f>
        <v>5</v>
      </c>
      <c r="M22" s="44">
        <f>+Stansifer!$J$20</f>
        <v>54.1</v>
      </c>
      <c r="O22" s="28">
        <f>+COUNTIF(Stansifer!$K$5:$K$18,"&gt;0")</f>
        <v>5</v>
      </c>
      <c r="P22" s="44">
        <f>+Stansifer!$K$20</f>
        <v>54.1</v>
      </c>
      <c r="R22" s="28">
        <f>+COUNTIF(Stansifer!$L$5:$L$18,"&gt;0")</f>
        <v>4</v>
      </c>
      <c r="S22" s="44">
        <f>+Stansifer!$L$20</f>
        <v>52.75</v>
      </c>
      <c r="U22" s="28">
        <f>+COUNTIF(Stansifer!$M$5:$M$18,"&gt;0")</f>
        <v>1</v>
      </c>
      <c r="V22" s="44">
        <f>+Stansifer!$M$20</f>
        <v>1.6</v>
      </c>
      <c r="X22" s="27"/>
      <c r="Y22" s="27"/>
      <c r="Z22" s="27"/>
      <c r="AA22" s="28"/>
    </row>
    <row r="23" spans="1:27" s="38" customFormat="1" ht="15" customHeight="1" thickBot="1">
      <c r="A23" s="49"/>
      <c r="B23" s="50"/>
      <c r="C23" s="51"/>
      <c r="D23" s="51"/>
      <c r="E23" s="52"/>
      <c r="F23" s="52"/>
      <c r="G23" s="52"/>
      <c r="H23" s="52"/>
      <c r="I23" s="52"/>
      <c r="J23" s="53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X23" s="27"/>
      <c r="Y23" s="27"/>
      <c r="Z23" s="27"/>
      <c r="AA23" s="28">
        <f>SUM(AA7:AA22)</f>
        <v>1925</v>
      </c>
    </row>
    <row r="24" ht="7.5" customHeight="1"/>
    <row r="25" spans="2:22" ht="15.75">
      <c r="B25" s="73" t="s">
        <v>77</v>
      </c>
      <c r="C25" s="73"/>
      <c r="D25" s="73"/>
      <c r="E25" s="73"/>
      <c r="G25" s="39" t="s">
        <v>17</v>
      </c>
      <c r="H25" s="54" t="s">
        <v>22</v>
      </c>
      <c r="I25" s="54" t="s">
        <v>2</v>
      </c>
      <c r="J25" s="54" t="s">
        <v>3</v>
      </c>
      <c r="K25" s="54"/>
      <c r="L25" s="71" t="s">
        <v>78</v>
      </c>
      <c r="M25" s="71"/>
      <c r="N25" s="71"/>
      <c r="O25" s="71"/>
      <c r="P25" s="71"/>
      <c r="R25" s="70" t="s">
        <v>74</v>
      </c>
      <c r="S25" s="70"/>
      <c r="U25" s="70" t="s">
        <v>75</v>
      </c>
      <c r="V25" s="70"/>
    </row>
    <row r="26" spans="7:8" ht="6" customHeight="1">
      <c r="G26" s="55"/>
      <c r="H26" s="56"/>
    </row>
    <row r="27" spans="1:22" ht="15.75">
      <c r="A27" s="67" t="s">
        <v>23</v>
      </c>
      <c r="B27" s="67"/>
      <c r="C27" s="67"/>
      <c r="D27" s="69">
        <f>+SUM(H7:H22)-H21</f>
        <v>1394.3999999999996</v>
      </c>
      <c r="E27" s="69"/>
      <c r="G27" s="57" t="s">
        <v>76</v>
      </c>
      <c r="H27" s="58">
        <v>80</v>
      </c>
      <c r="I27" s="59">
        <f>SUM(C7:C22)</f>
        <v>218</v>
      </c>
      <c r="J27" s="60">
        <f>+SUM(H7:H22)</f>
        <v>1474.5499999999997</v>
      </c>
      <c r="K27" s="60"/>
      <c r="L27" s="57" t="s">
        <v>27</v>
      </c>
      <c r="M27" s="58">
        <f>+ROUND(($D$30-S27-V27)*0.36,0)</f>
        <v>450</v>
      </c>
      <c r="O27" s="57" t="s">
        <v>32</v>
      </c>
      <c r="P27" s="58">
        <v>0</v>
      </c>
      <c r="R27" s="61" t="s">
        <v>21</v>
      </c>
      <c r="S27" s="58">
        <f>+ROUND(D30*0.15,0)</f>
        <v>289</v>
      </c>
      <c r="U27" s="61" t="s">
        <v>21</v>
      </c>
      <c r="V27" s="58">
        <f>+ROUND(D30*0.2,0)</f>
        <v>385</v>
      </c>
    </row>
    <row r="28" spans="1:22" ht="15.75">
      <c r="A28" s="67" t="s">
        <v>12</v>
      </c>
      <c r="B28" s="67"/>
      <c r="C28" s="67"/>
      <c r="D28" s="69">
        <f>+SUM(I7:I22)-I21</f>
        <v>613.0500000000001</v>
      </c>
      <c r="E28" s="69"/>
      <c r="G28" s="57" t="s">
        <v>84</v>
      </c>
      <c r="H28" s="58">
        <v>88</v>
      </c>
      <c r="I28" s="59">
        <f>SUM(L7:L22)</f>
        <v>139</v>
      </c>
      <c r="J28" s="60">
        <f>SUM(M7:M22)</f>
        <v>977.6000000000001</v>
      </c>
      <c r="K28" s="60"/>
      <c r="L28" s="57" t="s">
        <v>28</v>
      </c>
      <c r="M28" s="58">
        <f>+ROUND(($D$30-S27-V27)*0.26,0)</f>
        <v>325</v>
      </c>
      <c r="O28" s="57" t="s">
        <v>79</v>
      </c>
      <c r="P28" s="58">
        <v>0</v>
      </c>
      <c r="R28" s="61" t="s">
        <v>27</v>
      </c>
      <c r="S28" s="58">
        <f>ROUND(S27*0.5,0)</f>
        <v>145</v>
      </c>
      <c r="U28" s="61" t="s">
        <v>27</v>
      </c>
      <c r="V28" s="58">
        <f>ROUND(V27*0.5,0)</f>
        <v>193</v>
      </c>
    </row>
    <row r="29" spans="1:22" ht="15.75">
      <c r="A29" s="67" t="s">
        <v>24</v>
      </c>
      <c r="B29" s="67"/>
      <c r="C29" s="67"/>
      <c r="D29" s="69">
        <f>+SUM(J7:J22)-J21</f>
        <v>2007.4499999999998</v>
      </c>
      <c r="E29" s="69"/>
      <c r="G29" s="57" t="s">
        <v>152</v>
      </c>
      <c r="H29" s="58">
        <v>97</v>
      </c>
      <c r="I29" s="59">
        <f>SUM(O7:O22)</f>
        <v>109</v>
      </c>
      <c r="J29" s="60">
        <f>SUM(P7:P22)</f>
        <v>789.6999999999999</v>
      </c>
      <c r="K29" s="60"/>
      <c r="L29" s="57" t="s">
        <v>29</v>
      </c>
      <c r="M29" s="58">
        <f>+ROUND(($D$30-S27-V27)*0.18,0)</f>
        <v>225</v>
      </c>
      <c r="O29" s="57" t="s">
        <v>80</v>
      </c>
      <c r="P29" s="58">
        <v>0</v>
      </c>
      <c r="R29" s="61" t="s">
        <v>28</v>
      </c>
      <c r="S29" s="58">
        <f>ROUND(S27*0.35,0)</f>
        <v>101</v>
      </c>
      <c r="U29" s="61" t="s">
        <v>28</v>
      </c>
      <c r="V29" s="58">
        <f>ROUND(V27*0.35,0)</f>
        <v>135</v>
      </c>
    </row>
    <row r="30" spans="1:22" ht="15.75">
      <c r="A30" s="67" t="s">
        <v>25</v>
      </c>
      <c r="B30" s="67"/>
      <c r="C30" s="67"/>
      <c r="D30" s="75">
        <f>FLOOR(SUMIF(H7:H22,"&lt;=80",H7:H22)+80*COUNTIF(H7:H22,"&gt;80"),1)+730-80</f>
        <v>1925</v>
      </c>
      <c r="E30" s="75"/>
      <c r="G30" s="57" t="s">
        <v>209</v>
      </c>
      <c r="H30" s="58">
        <v>107</v>
      </c>
      <c r="I30" s="59">
        <f>SUM(R7:R22)</f>
        <v>71</v>
      </c>
      <c r="J30" s="60">
        <f>SUM(S7:S22)</f>
        <v>504.20000000000016</v>
      </c>
      <c r="K30" s="60"/>
      <c r="L30" s="57" t="s">
        <v>30</v>
      </c>
      <c r="M30" s="58">
        <f>+ROUND(($D$30-S27-V27)*0.12,0)</f>
        <v>150</v>
      </c>
      <c r="N30" s="60"/>
      <c r="O30" s="57" t="s">
        <v>81</v>
      </c>
      <c r="P30" s="58">
        <v>0</v>
      </c>
      <c r="R30" s="61" t="s">
        <v>29</v>
      </c>
      <c r="S30" s="58">
        <f>S27-S28-S29</f>
        <v>43</v>
      </c>
      <c r="U30" s="61" t="s">
        <v>29</v>
      </c>
      <c r="V30" s="58">
        <f>V27-V28-V29</f>
        <v>57</v>
      </c>
    </row>
    <row r="31" spans="1:16" ht="15.75">
      <c r="A31" s="67" t="s">
        <v>26</v>
      </c>
      <c r="B31" s="67"/>
      <c r="C31" s="67"/>
      <c r="D31" s="75">
        <v>778.35</v>
      </c>
      <c r="E31" s="75"/>
      <c r="G31" s="57" t="s">
        <v>255</v>
      </c>
      <c r="H31" s="58">
        <v>117</v>
      </c>
      <c r="I31" s="59">
        <f>SUM(U7:U22)</f>
        <v>38</v>
      </c>
      <c r="J31" s="60">
        <f>SUM(V7:V22)</f>
        <v>247.35000000000002</v>
      </c>
      <c r="K31" s="60"/>
      <c r="L31" s="57" t="s">
        <v>31</v>
      </c>
      <c r="M31" s="58">
        <f>D30-S27-V27-SUM(M27:M30)</f>
        <v>101</v>
      </c>
      <c r="N31" s="60"/>
      <c r="O31" s="57" t="s">
        <v>82</v>
      </c>
      <c r="P31" s="58">
        <v>0</v>
      </c>
    </row>
    <row r="32" spans="1:22" ht="7.5" customHeight="1" thickBot="1">
      <c r="A32" s="62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</row>
    <row r="33" spans="1:4" ht="12.75">
      <c r="A33" s="64"/>
      <c r="B33" s="74"/>
      <c r="C33" s="74"/>
      <c r="D33" s="65"/>
    </row>
    <row r="34" spans="1:2" ht="12.75">
      <c r="A34" s="66" t="s">
        <v>186</v>
      </c>
      <c r="B34" s="55"/>
    </row>
    <row r="35" ht="12.75">
      <c r="A35" s="31" t="s">
        <v>377</v>
      </c>
    </row>
    <row r="36" ht="12.75">
      <c r="A36" s="31" t="s">
        <v>378</v>
      </c>
    </row>
    <row r="37" ht="12.75">
      <c r="A37" s="31" t="s">
        <v>379</v>
      </c>
    </row>
    <row r="38" ht="12.75">
      <c r="A38" s="31" t="s">
        <v>380</v>
      </c>
    </row>
    <row r="39" ht="12.75">
      <c r="A39" s="31" t="s">
        <v>381</v>
      </c>
    </row>
    <row r="40" ht="12.75">
      <c r="A40" s="31" t="s">
        <v>382</v>
      </c>
    </row>
    <row r="41" ht="12.75">
      <c r="A41" s="31" t="s">
        <v>383</v>
      </c>
    </row>
    <row r="42" ht="12.75">
      <c r="A42" s="31" t="s">
        <v>384</v>
      </c>
    </row>
    <row r="43" ht="12.75">
      <c r="A43" s="31" t="s">
        <v>392</v>
      </c>
    </row>
    <row r="44" ht="12.75">
      <c r="A44" s="31" t="s">
        <v>393</v>
      </c>
    </row>
    <row r="45" ht="12.75">
      <c r="A45" s="31" t="s">
        <v>394</v>
      </c>
    </row>
  </sheetData>
  <sheetProtection/>
  <mergeCells count="21">
    <mergeCell ref="A30:C30"/>
    <mergeCell ref="L3:M3"/>
    <mergeCell ref="O3:P3"/>
    <mergeCell ref="R3:S3"/>
    <mergeCell ref="B25:E25"/>
    <mergeCell ref="A28:C28"/>
    <mergeCell ref="B33:C33"/>
    <mergeCell ref="D29:E29"/>
    <mergeCell ref="D30:E30"/>
    <mergeCell ref="D31:E31"/>
    <mergeCell ref="A31:C31"/>
    <mergeCell ref="A27:C27"/>
    <mergeCell ref="A29:C29"/>
    <mergeCell ref="R1:V1"/>
    <mergeCell ref="D27:E27"/>
    <mergeCell ref="D28:E28"/>
    <mergeCell ref="R25:S25"/>
    <mergeCell ref="U25:V25"/>
    <mergeCell ref="L25:P25"/>
    <mergeCell ref="U3:V3"/>
    <mergeCell ref="C3:J3"/>
  </mergeCells>
  <printOptions horizontalCentered="1"/>
  <pageMargins left="0.25" right="0.25" top="0.5" bottom="0.38" header="0.5" footer="0.39"/>
  <pageSetup horizontalDpi="600" verticalDpi="600" orientation="landscape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4.7109375" style="3" customWidth="1"/>
    <col min="2" max="2" width="20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ht="7.5" customHeight="1"/>
    <row r="3" spans="2:13" ht="12.75">
      <c r="B3" s="5" t="s">
        <v>1</v>
      </c>
      <c r="C3" s="6" t="s">
        <v>13</v>
      </c>
      <c r="D3" s="6" t="s">
        <v>4</v>
      </c>
      <c r="E3" s="6" t="s">
        <v>5</v>
      </c>
      <c r="F3" s="6" t="s">
        <v>3</v>
      </c>
      <c r="G3" s="6" t="s">
        <v>14</v>
      </c>
      <c r="I3" s="7">
        <v>2007</v>
      </c>
      <c r="J3" s="7">
        <v>2008</v>
      </c>
      <c r="K3" s="7">
        <v>2009</v>
      </c>
      <c r="L3" s="7">
        <v>2010</v>
      </c>
      <c r="M3" s="7">
        <v>2011</v>
      </c>
    </row>
    <row r="4" spans="2:6" ht="7.5" customHeight="1">
      <c r="B4" s="5"/>
      <c r="C4" s="7"/>
      <c r="E4" s="7"/>
      <c r="F4" s="7"/>
    </row>
    <row r="5" spans="1:13" ht="12.75">
      <c r="A5" s="8">
        <v>1</v>
      </c>
      <c r="B5" s="12" t="s">
        <v>311</v>
      </c>
      <c r="C5" s="4" t="s">
        <v>34</v>
      </c>
      <c r="D5" s="4" t="s">
        <v>45</v>
      </c>
      <c r="E5" s="10" t="s">
        <v>36</v>
      </c>
      <c r="F5" s="11">
        <v>4.8</v>
      </c>
      <c r="G5" s="1">
        <v>2011</v>
      </c>
      <c r="I5" s="13">
        <f aca="true" t="shared" si="0" ref="I5:M14">+IF($G5&gt;=I$3,$F5,0)</f>
        <v>4.8</v>
      </c>
      <c r="J5" s="13">
        <f t="shared" si="0"/>
        <v>4.8</v>
      </c>
      <c r="K5" s="13">
        <f t="shared" si="0"/>
        <v>4.8</v>
      </c>
      <c r="L5" s="13">
        <f t="shared" si="0"/>
        <v>4.8</v>
      </c>
      <c r="M5" s="13">
        <f t="shared" si="0"/>
        <v>4.8</v>
      </c>
    </row>
    <row r="6" spans="1:13" ht="12.75">
      <c r="A6" s="8">
        <v>2</v>
      </c>
      <c r="B6" s="12" t="s">
        <v>269</v>
      </c>
      <c r="C6" s="4" t="s">
        <v>70</v>
      </c>
      <c r="D6" s="4" t="s">
        <v>54</v>
      </c>
      <c r="E6" s="10" t="s">
        <v>36</v>
      </c>
      <c r="F6" s="11">
        <v>18.9</v>
      </c>
      <c r="G6" s="1">
        <v>2010</v>
      </c>
      <c r="I6" s="13">
        <f t="shared" si="0"/>
        <v>18.9</v>
      </c>
      <c r="J6" s="13">
        <f t="shared" si="0"/>
        <v>18.9</v>
      </c>
      <c r="K6" s="13">
        <f t="shared" si="0"/>
        <v>18.9</v>
      </c>
      <c r="L6" s="13">
        <f t="shared" si="0"/>
        <v>18.9</v>
      </c>
      <c r="M6" s="13">
        <f t="shared" si="0"/>
        <v>0</v>
      </c>
    </row>
    <row r="7" spans="1:13" ht="12.75">
      <c r="A7" s="8">
        <v>3</v>
      </c>
      <c r="B7" s="12" t="s">
        <v>320</v>
      </c>
      <c r="C7" s="4" t="s">
        <v>46</v>
      </c>
      <c r="D7" s="4" t="s">
        <v>62</v>
      </c>
      <c r="E7" s="10" t="s">
        <v>36</v>
      </c>
      <c r="F7" s="11">
        <v>6.95</v>
      </c>
      <c r="G7" s="1">
        <v>2010</v>
      </c>
      <c r="I7" s="13">
        <f t="shared" si="0"/>
        <v>6.95</v>
      </c>
      <c r="J7" s="13">
        <f t="shared" si="0"/>
        <v>6.95</v>
      </c>
      <c r="K7" s="13">
        <f t="shared" si="0"/>
        <v>6.95</v>
      </c>
      <c r="L7" s="13">
        <f t="shared" si="0"/>
        <v>6.95</v>
      </c>
      <c r="M7" s="13">
        <f t="shared" si="0"/>
        <v>0</v>
      </c>
    </row>
    <row r="8" spans="1:13" ht="12.75">
      <c r="A8" s="8">
        <v>4</v>
      </c>
      <c r="B8" s="12" t="s">
        <v>217</v>
      </c>
      <c r="C8" s="4" t="s">
        <v>34</v>
      </c>
      <c r="D8" s="4" t="s">
        <v>37</v>
      </c>
      <c r="E8" s="10" t="s">
        <v>36</v>
      </c>
      <c r="F8" s="11">
        <v>5.15</v>
      </c>
      <c r="G8" s="1">
        <v>2010</v>
      </c>
      <c r="I8" s="13">
        <f t="shared" si="0"/>
        <v>5.15</v>
      </c>
      <c r="J8" s="13">
        <f t="shared" si="0"/>
        <v>5.15</v>
      </c>
      <c r="K8" s="13">
        <f t="shared" si="0"/>
        <v>5.15</v>
      </c>
      <c r="L8" s="13">
        <f t="shared" si="0"/>
        <v>5.15</v>
      </c>
      <c r="M8" s="13">
        <f t="shared" si="0"/>
        <v>0</v>
      </c>
    </row>
    <row r="9" spans="1:13" ht="12.75">
      <c r="A9" s="8">
        <v>5</v>
      </c>
      <c r="B9" s="12" t="s">
        <v>236</v>
      </c>
      <c r="C9" s="4" t="s">
        <v>40</v>
      </c>
      <c r="D9" s="4" t="s">
        <v>45</v>
      </c>
      <c r="E9" s="10" t="s">
        <v>36</v>
      </c>
      <c r="F9" s="11">
        <v>1.5</v>
      </c>
      <c r="G9" s="1">
        <v>2010</v>
      </c>
      <c r="I9" s="13">
        <f t="shared" si="0"/>
        <v>1.5</v>
      </c>
      <c r="J9" s="13">
        <f t="shared" si="0"/>
        <v>1.5</v>
      </c>
      <c r="K9" s="13">
        <f t="shared" si="0"/>
        <v>1.5</v>
      </c>
      <c r="L9" s="13">
        <f t="shared" si="0"/>
        <v>1.5</v>
      </c>
      <c r="M9" s="13">
        <f t="shared" si="0"/>
        <v>0</v>
      </c>
    </row>
    <row r="10" spans="1:13" ht="12.75">
      <c r="A10" s="8">
        <v>6</v>
      </c>
      <c r="B10" s="12" t="s">
        <v>201</v>
      </c>
      <c r="C10" s="4" t="s">
        <v>70</v>
      </c>
      <c r="D10" s="4" t="s">
        <v>38</v>
      </c>
      <c r="E10" s="10" t="s">
        <v>36</v>
      </c>
      <c r="F10" s="11">
        <v>7.05</v>
      </c>
      <c r="G10" s="1">
        <v>2009</v>
      </c>
      <c r="I10" s="13">
        <f t="shared" si="0"/>
        <v>7.05</v>
      </c>
      <c r="J10" s="13">
        <f t="shared" si="0"/>
        <v>7.05</v>
      </c>
      <c r="K10" s="13">
        <f t="shared" si="0"/>
        <v>7.05</v>
      </c>
      <c r="L10" s="13">
        <f t="shared" si="0"/>
        <v>0</v>
      </c>
      <c r="M10" s="13">
        <f t="shared" si="0"/>
        <v>0</v>
      </c>
    </row>
    <row r="11" spans="1:13" ht="12.75">
      <c r="A11" s="8">
        <v>7</v>
      </c>
      <c r="B11" s="12" t="s">
        <v>167</v>
      </c>
      <c r="C11" s="4" t="s">
        <v>71</v>
      </c>
      <c r="D11" s="4" t="s">
        <v>51</v>
      </c>
      <c r="E11" s="10" t="s">
        <v>36</v>
      </c>
      <c r="F11" s="13">
        <v>3.7</v>
      </c>
      <c r="G11" s="10">
        <v>2009</v>
      </c>
      <c r="I11" s="13">
        <f t="shared" si="0"/>
        <v>3.7</v>
      </c>
      <c r="J11" s="13">
        <f t="shared" si="0"/>
        <v>3.7</v>
      </c>
      <c r="K11" s="13">
        <f t="shared" si="0"/>
        <v>3.7</v>
      </c>
      <c r="L11" s="13">
        <f t="shared" si="0"/>
        <v>0</v>
      </c>
      <c r="M11" s="13">
        <f t="shared" si="0"/>
        <v>0</v>
      </c>
    </row>
    <row r="12" spans="1:13" ht="12.75">
      <c r="A12" s="8">
        <v>8</v>
      </c>
      <c r="B12" s="12" t="s">
        <v>282</v>
      </c>
      <c r="C12" s="4" t="s">
        <v>46</v>
      </c>
      <c r="D12" s="4" t="s">
        <v>48</v>
      </c>
      <c r="E12" s="10" t="s">
        <v>36</v>
      </c>
      <c r="F12" s="11">
        <v>12.5</v>
      </c>
      <c r="G12" s="1">
        <v>2008</v>
      </c>
      <c r="I12" s="13">
        <f t="shared" si="0"/>
        <v>12.5</v>
      </c>
      <c r="J12" s="13">
        <f t="shared" si="0"/>
        <v>12.5</v>
      </c>
      <c r="K12" s="13">
        <f t="shared" si="0"/>
        <v>0</v>
      </c>
      <c r="L12" s="13">
        <f t="shared" si="0"/>
        <v>0</v>
      </c>
      <c r="M12" s="13">
        <f t="shared" si="0"/>
        <v>0</v>
      </c>
    </row>
    <row r="13" spans="1:13" ht="12.75">
      <c r="A13" s="8">
        <v>9</v>
      </c>
      <c r="B13" s="12" t="s">
        <v>101</v>
      </c>
      <c r="C13" s="4" t="s">
        <v>67</v>
      </c>
      <c r="D13" s="4" t="s">
        <v>57</v>
      </c>
      <c r="E13" s="10" t="s">
        <v>36</v>
      </c>
      <c r="F13" s="11">
        <v>11.75</v>
      </c>
      <c r="G13" s="1">
        <v>2008</v>
      </c>
      <c r="I13" s="13">
        <f t="shared" si="0"/>
        <v>11.75</v>
      </c>
      <c r="J13" s="13">
        <f t="shared" si="0"/>
        <v>11.75</v>
      </c>
      <c r="K13" s="13">
        <f t="shared" si="0"/>
        <v>0</v>
      </c>
      <c r="L13" s="13">
        <f t="shared" si="0"/>
        <v>0</v>
      </c>
      <c r="M13" s="13">
        <f t="shared" si="0"/>
        <v>0</v>
      </c>
    </row>
    <row r="14" spans="1:13" ht="12.75">
      <c r="A14" s="8">
        <v>10</v>
      </c>
      <c r="B14" s="12" t="s">
        <v>122</v>
      </c>
      <c r="C14" s="4" t="s">
        <v>69</v>
      </c>
      <c r="D14" s="4" t="s">
        <v>44</v>
      </c>
      <c r="E14" s="10" t="s">
        <v>36</v>
      </c>
      <c r="F14" s="11">
        <v>4.25</v>
      </c>
      <c r="G14" s="1">
        <v>2008</v>
      </c>
      <c r="I14" s="13">
        <f t="shared" si="0"/>
        <v>4.25</v>
      </c>
      <c r="J14" s="13">
        <f t="shared" si="0"/>
        <v>4.25</v>
      </c>
      <c r="K14" s="13">
        <f t="shared" si="0"/>
        <v>0</v>
      </c>
      <c r="L14" s="13">
        <f t="shared" si="0"/>
        <v>0</v>
      </c>
      <c r="M14" s="13">
        <f t="shared" si="0"/>
        <v>0</v>
      </c>
    </row>
    <row r="15" spans="1:13" ht="12.75">
      <c r="A15" s="8">
        <v>11</v>
      </c>
      <c r="B15" s="12" t="s">
        <v>142</v>
      </c>
      <c r="C15" s="4" t="s">
        <v>69</v>
      </c>
      <c r="D15" s="4" t="s">
        <v>44</v>
      </c>
      <c r="E15" s="10" t="s">
        <v>36</v>
      </c>
      <c r="F15" s="11">
        <v>2.8</v>
      </c>
      <c r="G15" s="1">
        <v>2008</v>
      </c>
      <c r="I15" s="13">
        <f aca="true" t="shared" si="1" ref="I15:M18">+IF($G15&gt;=I$3,$F15,0)</f>
        <v>2.8</v>
      </c>
      <c r="J15" s="13">
        <f t="shared" si="1"/>
        <v>2.8</v>
      </c>
      <c r="K15" s="13">
        <f t="shared" si="1"/>
        <v>0</v>
      </c>
      <c r="L15" s="13">
        <f t="shared" si="1"/>
        <v>0</v>
      </c>
      <c r="M15" s="13">
        <f t="shared" si="1"/>
        <v>0</v>
      </c>
    </row>
    <row r="16" spans="1:13" ht="12.75">
      <c r="A16" s="8">
        <v>12</v>
      </c>
      <c r="B16" s="12" t="s">
        <v>312</v>
      </c>
      <c r="C16" s="4" t="s">
        <v>72</v>
      </c>
      <c r="D16" s="4" t="s">
        <v>43</v>
      </c>
      <c r="E16" s="10" t="s">
        <v>367</v>
      </c>
      <c r="F16" s="11">
        <v>1.6</v>
      </c>
      <c r="G16" s="1">
        <v>2008</v>
      </c>
      <c r="I16" s="13">
        <f t="shared" si="1"/>
        <v>1.6</v>
      </c>
      <c r="J16" s="13">
        <f t="shared" si="1"/>
        <v>1.6</v>
      </c>
      <c r="K16" s="13">
        <f t="shared" si="1"/>
        <v>0</v>
      </c>
      <c r="L16" s="13">
        <f t="shared" si="1"/>
        <v>0</v>
      </c>
      <c r="M16" s="13">
        <f t="shared" si="1"/>
        <v>0</v>
      </c>
    </row>
    <row r="17" spans="1:13" ht="12.75">
      <c r="A17" s="8">
        <v>13</v>
      </c>
      <c r="B17" s="12" t="s">
        <v>132</v>
      </c>
      <c r="C17" s="4" t="s">
        <v>34</v>
      </c>
      <c r="D17" s="4" t="s">
        <v>62</v>
      </c>
      <c r="E17" s="10" t="s">
        <v>36</v>
      </c>
      <c r="F17" s="11">
        <v>1.2</v>
      </c>
      <c r="G17" s="1">
        <v>2008</v>
      </c>
      <c r="I17" s="13">
        <f t="shared" si="1"/>
        <v>1.2</v>
      </c>
      <c r="J17" s="13">
        <f t="shared" si="1"/>
        <v>1.2</v>
      </c>
      <c r="K17" s="13">
        <f t="shared" si="1"/>
        <v>0</v>
      </c>
      <c r="L17" s="13">
        <f t="shared" si="1"/>
        <v>0</v>
      </c>
      <c r="M17" s="13">
        <f t="shared" si="1"/>
        <v>0</v>
      </c>
    </row>
    <row r="18" spans="1:13" ht="12.75">
      <c r="A18" s="8">
        <v>14</v>
      </c>
      <c r="B18" s="12" t="s">
        <v>371</v>
      </c>
      <c r="C18" s="4" t="s">
        <v>72</v>
      </c>
      <c r="D18" s="4" t="s">
        <v>60</v>
      </c>
      <c r="E18" s="10" t="s">
        <v>36</v>
      </c>
      <c r="F18" s="11">
        <v>1.6</v>
      </c>
      <c r="G18" s="1">
        <v>2007</v>
      </c>
      <c r="I18" s="13">
        <f t="shared" si="1"/>
        <v>1.6</v>
      </c>
      <c r="J18" s="13">
        <f t="shared" si="1"/>
        <v>0</v>
      </c>
      <c r="K18" s="13">
        <f t="shared" si="1"/>
        <v>0</v>
      </c>
      <c r="L18" s="13">
        <f t="shared" si="1"/>
        <v>0</v>
      </c>
      <c r="M18" s="13">
        <f t="shared" si="1"/>
        <v>0</v>
      </c>
    </row>
    <row r="19" spans="9:13" ht="7.5" customHeight="1">
      <c r="I19" s="12"/>
      <c r="J19" s="12"/>
      <c r="K19" s="12"/>
      <c r="L19" s="12"/>
      <c r="M19" s="12"/>
    </row>
    <row r="20" spans="2:13" ht="12.75">
      <c r="B20" s="12"/>
      <c r="D20" s="4"/>
      <c r="E20" s="10"/>
      <c r="F20" s="11"/>
      <c r="G20" s="1"/>
      <c r="I20" s="14">
        <f>+SUM(I5:I18)</f>
        <v>83.74999999999999</v>
      </c>
      <c r="J20" s="14">
        <f>+SUM(J5:J18)</f>
        <v>82.14999999999999</v>
      </c>
      <c r="K20" s="14">
        <f>+SUM(K5:K18)</f>
        <v>48.05</v>
      </c>
      <c r="L20" s="14">
        <f>+SUM(L5:L18)</f>
        <v>37.3</v>
      </c>
      <c r="M20" s="14">
        <f>+SUM(M5:M18)</f>
        <v>4.8</v>
      </c>
    </row>
    <row r="22" spans="1:13" ht="15.75">
      <c r="A22" s="78" t="s">
        <v>15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</row>
    <row r="23" ht="7.5" customHeight="1"/>
    <row r="24" spans="2:13" ht="12.75">
      <c r="B24" s="5" t="s">
        <v>1</v>
      </c>
      <c r="C24" s="6" t="s">
        <v>13</v>
      </c>
      <c r="D24" s="6" t="s">
        <v>4</v>
      </c>
      <c r="E24" s="6" t="s">
        <v>6</v>
      </c>
      <c r="F24" s="6" t="s">
        <v>3</v>
      </c>
      <c r="G24" s="6" t="s">
        <v>14</v>
      </c>
      <c r="I24" s="7">
        <f>+I$3</f>
        <v>2007</v>
      </c>
      <c r="J24" s="7">
        <f>+J$3</f>
        <v>2008</v>
      </c>
      <c r="K24" s="7">
        <f>+K$3</f>
        <v>2009</v>
      </c>
      <c r="L24" s="7">
        <f>+L$3</f>
        <v>2010</v>
      </c>
      <c r="M24" s="7">
        <f>+M$3</f>
        <v>2011</v>
      </c>
    </row>
    <row r="25" spans="2:6" ht="7.5" customHeight="1">
      <c r="B25" s="5"/>
      <c r="C25" s="7"/>
      <c r="E25" s="7"/>
      <c r="F25" s="7"/>
    </row>
    <row r="26" spans="1:13" ht="12.75">
      <c r="A26" s="8">
        <v>1</v>
      </c>
      <c r="B26" s="12" t="s">
        <v>190</v>
      </c>
      <c r="C26" s="4" t="s">
        <v>40</v>
      </c>
      <c r="D26" s="4" t="s">
        <v>49</v>
      </c>
      <c r="E26" s="10">
        <v>2006</v>
      </c>
      <c r="F26" s="11">
        <v>1.35</v>
      </c>
      <c r="G26" s="1">
        <v>2009</v>
      </c>
      <c r="I26" s="13">
        <f aca="true" t="shared" si="2" ref="I26:I33">+CEILING(IF($I$24=E26,F26,IF($I$24&lt;=G26,F26*0.3,0)),0.05)</f>
        <v>0.45</v>
      </c>
      <c r="J26" s="13">
        <f aca="true" t="shared" si="3" ref="J26:J33">+CEILING(IF($J$24&lt;=G26,F26*0.3,0),0.05)</f>
        <v>0.45</v>
      </c>
      <c r="K26" s="13">
        <f aca="true" t="shared" si="4" ref="K26:K33">+CEILING(IF($K$24&lt;=G26,F26*0.3,0),0.05)</f>
        <v>0.45</v>
      </c>
      <c r="L26" s="13">
        <f aca="true" t="shared" si="5" ref="L26:L33">+CEILING(IF($L$24&lt;=G26,F26*0.3,0),0.05)</f>
        <v>0</v>
      </c>
      <c r="M26" s="13">
        <f aca="true" t="shared" si="6" ref="M26:M33">CEILING(IF($M$24&lt;=G26,F26*0.3,0),0.05)</f>
        <v>0</v>
      </c>
    </row>
    <row r="27" spans="1:13" ht="12.75">
      <c r="A27" s="8">
        <v>2</v>
      </c>
      <c r="B27" s="12" t="s">
        <v>138</v>
      </c>
      <c r="C27" s="4" t="s">
        <v>71</v>
      </c>
      <c r="D27" s="4" t="s">
        <v>61</v>
      </c>
      <c r="E27" s="10">
        <v>2006</v>
      </c>
      <c r="F27" s="11">
        <v>9.45</v>
      </c>
      <c r="G27" s="1">
        <v>2008</v>
      </c>
      <c r="I27" s="13">
        <f t="shared" si="2"/>
        <v>2.85</v>
      </c>
      <c r="J27" s="13">
        <f t="shared" si="3"/>
        <v>2.85</v>
      </c>
      <c r="K27" s="13">
        <f t="shared" si="4"/>
        <v>0</v>
      </c>
      <c r="L27" s="13">
        <f t="shared" si="5"/>
        <v>0</v>
      </c>
      <c r="M27" s="13">
        <f t="shared" si="6"/>
        <v>0</v>
      </c>
    </row>
    <row r="28" spans="1:13" ht="12.75">
      <c r="A28" s="8">
        <v>3</v>
      </c>
      <c r="B28" s="12" t="s">
        <v>137</v>
      </c>
      <c r="C28" s="4" t="s">
        <v>46</v>
      </c>
      <c r="D28" s="4" t="s">
        <v>56</v>
      </c>
      <c r="E28" s="10">
        <v>2006</v>
      </c>
      <c r="F28" s="11">
        <v>4.05</v>
      </c>
      <c r="G28" s="1">
        <v>2008</v>
      </c>
      <c r="I28" s="13">
        <f t="shared" si="2"/>
        <v>1.25</v>
      </c>
      <c r="J28" s="13">
        <f t="shared" si="3"/>
        <v>1.25</v>
      </c>
      <c r="K28" s="13">
        <f t="shared" si="4"/>
        <v>0</v>
      </c>
      <c r="L28" s="13">
        <f t="shared" si="5"/>
        <v>0</v>
      </c>
      <c r="M28" s="13">
        <f t="shared" si="6"/>
        <v>0</v>
      </c>
    </row>
    <row r="29" spans="1:13" ht="12.75">
      <c r="A29" s="8">
        <v>4</v>
      </c>
      <c r="B29" s="3" t="s">
        <v>148</v>
      </c>
      <c r="C29" s="4" t="s">
        <v>46</v>
      </c>
      <c r="D29" s="4" t="s">
        <v>51</v>
      </c>
      <c r="E29" s="10">
        <v>2006</v>
      </c>
      <c r="F29" s="11">
        <v>3.25</v>
      </c>
      <c r="G29" s="1">
        <v>2008</v>
      </c>
      <c r="I29" s="13">
        <f t="shared" si="2"/>
        <v>1</v>
      </c>
      <c r="J29" s="13">
        <f t="shared" si="3"/>
        <v>1</v>
      </c>
      <c r="K29" s="13">
        <f t="shared" si="4"/>
        <v>0</v>
      </c>
      <c r="L29" s="13">
        <f t="shared" si="5"/>
        <v>0</v>
      </c>
      <c r="M29" s="13">
        <f t="shared" si="6"/>
        <v>0</v>
      </c>
    </row>
    <row r="30" spans="1:13" ht="12.75">
      <c r="A30" s="8">
        <v>5</v>
      </c>
      <c r="B30" s="12" t="s">
        <v>134</v>
      </c>
      <c r="C30" s="4" t="s">
        <v>40</v>
      </c>
      <c r="D30" s="4" t="s">
        <v>60</v>
      </c>
      <c r="E30" s="10">
        <v>2004</v>
      </c>
      <c r="F30" s="11">
        <v>1.2</v>
      </c>
      <c r="G30" s="1">
        <v>2008</v>
      </c>
      <c r="I30" s="13">
        <f t="shared" si="2"/>
        <v>0.4</v>
      </c>
      <c r="J30" s="13">
        <f t="shared" si="3"/>
        <v>0.4</v>
      </c>
      <c r="K30" s="13">
        <f t="shared" si="4"/>
        <v>0</v>
      </c>
      <c r="L30" s="13">
        <f t="shared" si="5"/>
        <v>0</v>
      </c>
      <c r="M30" s="13">
        <f t="shared" si="6"/>
        <v>0</v>
      </c>
    </row>
    <row r="31" spans="1:13" ht="12.75">
      <c r="A31" s="8">
        <v>6</v>
      </c>
      <c r="B31" s="12" t="s">
        <v>88</v>
      </c>
      <c r="C31" s="4" t="s">
        <v>70</v>
      </c>
      <c r="D31" s="4" t="s">
        <v>45</v>
      </c>
      <c r="E31" s="10">
        <v>2007</v>
      </c>
      <c r="F31" s="11">
        <v>1.1</v>
      </c>
      <c r="G31" s="1">
        <v>2007</v>
      </c>
      <c r="I31" s="13">
        <f t="shared" si="2"/>
        <v>1.1</v>
      </c>
      <c r="J31" s="13">
        <f t="shared" si="3"/>
        <v>0</v>
      </c>
      <c r="K31" s="13">
        <f t="shared" si="4"/>
        <v>0</v>
      </c>
      <c r="L31" s="13">
        <f t="shared" si="5"/>
        <v>0</v>
      </c>
      <c r="M31" s="13">
        <f t="shared" si="6"/>
        <v>0</v>
      </c>
    </row>
    <row r="32" spans="1:13" ht="12.75">
      <c r="A32" s="8">
        <v>7</v>
      </c>
      <c r="D32" s="4"/>
      <c r="E32" s="10"/>
      <c r="F32" s="11"/>
      <c r="G32" s="1"/>
      <c r="I32" s="13">
        <f t="shared" si="2"/>
        <v>0</v>
      </c>
      <c r="J32" s="13">
        <f t="shared" si="3"/>
        <v>0</v>
      </c>
      <c r="K32" s="13">
        <f t="shared" si="4"/>
        <v>0</v>
      </c>
      <c r="L32" s="13">
        <f t="shared" si="5"/>
        <v>0</v>
      </c>
      <c r="M32" s="13">
        <f t="shared" si="6"/>
        <v>0</v>
      </c>
    </row>
    <row r="33" spans="1:13" ht="12.75">
      <c r="A33" s="8">
        <v>8</v>
      </c>
      <c r="B33" s="12"/>
      <c r="D33" s="4"/>
      <c r="E33" s="10"/>
      <c r="F33" s="11"/>
      <c r="G33" s="1"/>
      <c r="I33" s="13">
        <f t="shared" si="2"/>
        <v>0</v>
      </c>
      <c r="J33" s="13">
        <f t="shared" si="3"/>
        <v>0</v>
      </c>
      <c r="K33" s="13">
        <f t="shared" si="4"/>
        <v>0</v>
      </c>
      <c r="L33" s="13">
        <f t="shared" si="5"/>
        <v>0</v>
      </c>
      <c r="M33" s="13">
        <f t="shared" si="6"/>
        <v>0</v>
      </c>
    </row>
    <row r="34" spans="9:13" ht="7.5" customHeight="1">
      <c r="I34" s="12"/>
      <c r="J34" s="12"/>
      <c r="K34" s="12"/>
      <c r="L34" s="12"/>
      <c r="M34" s="12"/>
    </row>
    <row r="35" spans="9:13" ht="12.75">
      <c r="I35" s="14">
        <f>+SUM(I26:I34)</f>
        <v>7.050000000000001</v>
      </c>
      <c r="J35" s="14">
        <f>+SUM(J26:J34)</f>
        <v>5.950000000000001</v>
      </c>
      <c r="K35" s="14">
        <f>+SUM(K26:K34)</f>
        <v>0.45</v>
      </c>
      <c r="L35" s="14">
        <f>+SUM(L26:L34)</f>
        <v>0</v>
      </c>
      <c r="M35" s="14">
        <f>+SUM(M26:M34)</f>
        <v>0</v>
      </c>
    </row>
    <row r="36" spans="9:13" ht="12.75">
      <c r="I36" s="9"/>
      <c r="J36" s="9"/>
      <c r="K36" s="9"/>
      <c r="L36" s="9"/>
      <c r="M36" s="9"/>
    </row>
    <row r="37" spans="1:13" ht="15.75">
      <c r="A37" s="78" t="s">
        <v>16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</row>
    <row r="38" spans="9:13" ht="7.5" customHeight="1">
      <c r="I38" s="9"/>
      <c r="J38" s="9"/>
      <c r="K38" s="9"/>
      <c r="L38" s="9"/>
      <c r="M38" s="9"/>
    </row>
    <row r="39" spans="1:13" ht="12.75">
      <c r="A39" s="8"/>
      <c r="B39" s="5" t="s">
        <v>19</v>
      </c>
      <c r="C39" s="6"/>
      <c r="D39" s="6"/>
      <c r="E39" s="6"/>
      <c r="F39" s="6" t="s">
        <v>18</v>
      </c>
      <c r="G39" s="6" t="s">
        <v>17</v>
      </c>
      <c r="I39" s="7">
        <f>+I$3</f>
        <v>2007</v>
      </c>
      <c r="J39" s="7">
        <f>+J$3</f>
        <v>2008</v>
      </c>
      <c r="K39" s="7">
        <f>+K$3</f>
        <v>2009</v>
      </c>
      <c r="L39" s="7">
        <f>+L$3</f>
        <v>2010</v>
      </c>
      <c r="M39" s="7">
        <f>+M$3</f>
        <v>2011</v>
      </c>
    </row>
    <row r="40" spans="1:13" ht="7.5" customHeight="1">
      <c r="A40" s="8"/>
      <c r="I40" s="16"/>
      <c r="J40" s="16"/>
      <c r="K40" s="16"/>
      <c r="L40" s="16"/>
      <c r="M40" s="16"/>
    </row>
    <row r="41" spans="1:13" ht="12.75">
      <c r="A41" s="8">
        <v>1</v>
      </c>
      <c r="B41" s="76" t="s">
        <v>257</v>
      </c>
      <c r="C41" s="76"/>
      <c r="D41" s="76"/>
      <c r="E41" s="76"/>
      <c r="F41" s="11">
        <v>-2</v>
      </c>
      <c r="G41" s="1">
        <v>2007</v>
      </c>
      <c r="I41" s="20">
        <f>F41</f>
        <v>-2</v>
      </c>
      <c r="J41" s="20">
        <v>0</v>
      </c>
      <c r="K41" s="20">
        <v>0</v>
      </c>
      <c r="L41" s="20">
        <v>0</v>
      </c>
      <c r="M41" s="20">
        <v>0</v>
      </c>
    </row>
    <row r="42" spans="1:13" ht="12.75">
      <c r="A42" s="8">
        <v>2</v>
      </c>
      <c r="B42" s="76" t="s">
        <v>343</v>
      </c>
      <c r="C42" s="76"/>
      <c r="D42" s="76"/>
      <c r="E42" s="76"/>
      <c r="F42" s="11">
        <v>4.5</v>
      </c>
      <c r="G42" s="1">
        <v>2007</v>
      </c>
      <c r="I42" s="20">
        <f>F42</f>
        <v>4.5</v>
      </c>
      <c r="J42" s="20">
        <v>0</v>
      </c>
      <c r="K42" s="20">
        <v>0</v>
      </c>
      <c r="L42" s="20">
        <v>0</v>
      </c>
      <c r="M42" s="20">
        <v>0</v>
      </c>
    </row>
    <row r="43" spans="1:13" ht="7.5" customHeight="1">
      <c r="A43" s="8"/>
      <c r="I43" s="16"/>
      <c r="J43" s="16"/>
      <c r="K43" s="16"/>
      <c r="L43" s="16"/>
      <c r="M43" s="16"/>
    </row>
    <row r="44" spans="1:13" ht="12.75">
      <c r="A44" s="8"/>
      <c r="I44" s="9">
        <f>+SUM(I41:I43)</f>
        <v>2.5</v>
      </c>
      <c r="J44" s="9">
        <f>+SUM(J41:J43)</f>
        <v>0</v>
      </c>
      <c r="K44" s="9">
        <f>+SUM(K41:K43)</f>
        <v>0</v>
      </c>
      <c r="L44" s="9">
        <f>+SUM(L41:L43)</f>
        <v>0</v>
      </c>
      <c r="M44" s="9">
        <f>+SUM(M41:M43)</f>
        <v>0</v>
      </c>
    </row>
  </sheetData>
  <sheetProtection/>
  <mergeCells count="5">
    <mergeCell ref="B41:E41"/>
    <mergeCell ref="B42:E42"/>
    <mergeCell ref="A1:M1"/>
    <mergeCell ref="A22:M22"/>
    <mergeCell ref="A37:M37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Light,Bold"&amp;14Joel Griswold&amp;R&amp;"Copperplate Gothic Light,Bold"&amp;12&amp;D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4.7109375" style="3" customWidth="1"/>
    <col min="2" max="2" width="20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ht="7.5" customHeight="1"/>
    <row r="3" spans="2:13" ht="12.75">
      <c r="B3" s="5" t="s">
        <v>1</v>
      </c>
      <c r="C3" s="6" t="s">
        <v>13</v>
      </c>
      <c r="D3" s="6" t="s">
        <v>4</v>
      </c>
      <c r="E3" s="6" t="s">
        <v>5</v>
      </c>
      <c r="F3" s="6" t="s">
        <v>3</v>
      </c>
      <c r="G3" s="6" t="s">
        <v>14</v>
      </c>
      <c r="I3" s="7">
        <v>2007</v>
      </c>
      <c r="J3" s="7">
        <v>2008</v>
      </c>
      <c r="K3" s="7">
        <v>2009</v>
      </c>
      <c r="L3" s="7">
        <v>2010</v>
      </c>
      <c r="M3" s="7">
        <v>2011</v>
      </c>
    </row>
    <row r="4" spans="2:6" ht="7.5" customHeight="1">
      <c r="B4" s="5"/>
      <c r="C4" s="7"/>
      <c r="E4" s="7"/>
      <c r="F4" s="7"/>
    </row>
    <row r="5" spans="1:13" ht="12.75">
      <c r="A5" s="8">
        <v>1</v>
      </c>
      <c r="B5" s="12" t="s">
        <v>267</v>
      </c>
      <c r="C5" s="4" t="s">
        <v>67</v>
      </c>
      <c r="D5" s="4" t="s">
        <v>53</v>
      </c>
      <c r="E5" s="10" t="s">
        <v>36</v>
      </c>
      <c r="F5" s="11">
        <v>28.4</v>
      </c>
      <c r="G5" s="1">
        <v>2011</v>
      </c>
      <c r="I5" s="13">
        <f aca="true" t="shared" si="0" ref="I5:M14">+IF($G5&gt;=I$3,$F5,0)</f>
        <v>28.4</v>
      </c>
      <c r="J5" s="13">
        <f t="shared" si="0"/>
        <v>28.4</v>
      </c>
      <c r="K5" s="13">
        <f t="shared" si="0"/>
        <v>28.4</v>
      </c>
      <c r="L5" s="13">
        <f t="shared" si="0"/>
        <v>28.4</v>
      </c>
      <c r="M5" s="13">
        <f t="shared" si="0"/>
        <v>28.4</v>
      </c>
    </row>
    <row r="6" spans="1:13" ht="12.75">
      <c r="A6" s="8">
        <v>2</v>
      </c>
      <c r="B6" s="12" t="s">
        <v>85</v>
      </c>
      <c r="C6" s="4" t="s">
        <v>71</v>
      </c>
      <c r="D6" s="4" t="s">
        <v>59</v>
      </c>
      <c r="E6" s="10" t="s">
        <v>36</v>
      </c>
      <c r="F6" s="11">
        <v>7.35</v>
      </c>
      <c r="G6" s="1">
        <v>2011</v>
      </c>
      <c r="I6" s="13">
        <f t="shared" si="0"/>
        <v>7.35</v>
      </c>
      <c r="J6" s="13">
        <f t="shared" si="0"/>
        <v>7.35</v>
      </c>
      <c r="K6" s="13">
        <f t="shared" si="0"/>
        <v>7.35</v>
      </c>
      <c r="L6" s="13">
        <f t="shared" si="0"/>
        <v>7.35</v>
      </c>
      <c r="M6" s="13">
        <f t="shared" si="0"/>
        <v>7.35</v>
      </c>
    </row>
    <row r="7" spans="1:13" ht="12.75">
      <c r="A7" s="8">
        <v>3</v>
      </c>
      <c r="B7" s="12" t="s">
        <v>342</v>
      </c>
      <c r="C7" s="4" t="s">
        <v>70</v>
      </c>
      <c r="D7" s="4" t="s">
        <v>57</v>
      </c>
      <c r="E7" s="10" t="s">
        <v>36</v>
      </c>
      <c r="F7" s="11">
        <v>1.6</v>
      </c>
      <c r="G7" s="1">
        <v>2011</v>
      </c>
      <c r="I7" s="13">
        <f t="shared" si="0"/>
        <v>1.6</v>
      </c>
      <c r="J7" s="13">
        <f t="shared" si="0"/>
        <v>1.6</v>
      </c>
      <c r="K7" s="13">
        <f t="shared" si="0"/>
        <v>1.6</v>
      </c>
      <c r="L7" s="13">
        <f t="shared" si="0"/>
        <v>1.6</v>
      </c>
      <c r="M7" s="13">
        <f t="shared" si="0"/>
        <v>1.6</v>
      </c>
    </row>
    <row r="8" spans="1:13" ht="12.75">
      <c r="A8" s="8">
        <v>4</v>
      </c>
      <c r="B8" s="12" t="s">
        <v>134</v>
      </c>
      <c r="C8" s="4" t="s">
        <v>69</v>
      </c>
      <c r="D8" s="4" t="s">
        <v>60</v>
      </c>
      <c r="E8" s="10" t="s">
        <v>36</v>
      </c>
      <c r="F8" s="11">
        <v>2.75</v>
      </c>
      <c r="G8" s="1">
        <v>2010</v>
      </c>
      <c r="I8" s="13">
        <f t="shared" si="0"/>
        <v>2.75</v>
      </c>
      <c r="J8" s="13">
        <f t="shared" si="0"/>
        <v>2.75</v>
      </c>
      <c r="K8" s="13">
        <f t="shared" si="0"/>
        <v>2.75</v>
      </c>
      <c r="L8" s="13">
        <f t="shared" si="0"/>
        <v>2.75</v>
      </c>
      <c r="M8" s="13">
        <f t="shared" si="0"/>
        <v>0</v>
      </c>
    </row>
    <row r="9" spans="1:13" ht="12.75">
      <c r="A9" s="8">
        <v>5</v>
      </c>
      <c r="B9" s="12" t="s">
        <v>206</v>
      </c>
      <c r="C9" s="4" t="s">
        <v>67</v>
      </c>
      <c r="D9" s="4" t="s">
        <v>35</v>
      </c>
      <c r="E9" s="10" t="s">
        <v>36</v>
      </c>
      <c r="F9" s="11">
        <v>1.35</v>
      </c>
      <c r="G9" s="1">
        <v>2009</v>
      </c>
      <c r="I9" s="13">
        <f t="shared" si="0"/>
        <v>1.35</v>
      </c>
      <c r="J9" s="13">
        <f t="shared" si="0"/>
        <v>1.35</v>
      </c>
      <c r="K9" s="13">
        <f t="shared" si="0"/>
        <v>1.35</v>
      </c>
      <c r="L9" s="13">
        <f t="shared" si="0"/>
        <v>0</v>
      </c>
      <c r="M9" s="13">
        <f t="shared" si="0"/>
        <v>0</v>
      </c>
    </row>
    <row r="10" spans="1:13" ht="12.75">
      <c r="A10" s="8">
        <v>6</v>
      </c>
      <c r="B10" s="12" t="s">
        <v>333</v>
      </c>
      <c r="C10" s="4" t="s">
        <v>34</v>
      </c>
      <c r="D10" s="4" t="s">
        <v>64</v>
      </c>
      <c r="E10" s="10" t="s">
        <v>36</v>
      </c>
      <c r="F10" s="11">
        <v>11.55</v>
      </c>
      <c r="G10" s="1">
        <v>2008</v>
      </c>
      <c r="I10" s="13">
        <f t="shared" si="0"/>
        <v>11.55</v>
      </c>
      <c r="J10" s="13">
        <f t="shared" si="0"/>
        <v>11.55</v>
      </c>
      <c r="K10" s="13">
        <f t="shared" si="0"/>
        <v>0</v>
      </c>
      <c r="L10" s="13">
        <f t="shared" si="0"/>
        <v>0</v>
      </c>
      <c r="M10" s="13">
        <f t="shared" si="0"/>
        <v>0</v>
      </c>
    </row>
    <row r="11" spans="1:13" ht="12.75">
      <c r="A11" s="8">
        <v>7</v>
      </c>
      <c r="B11" s="12" t="s">
        <v>118</v>
      </c>
      <c r="C11" s="4" t="s">
        <v>71</v>
      </c>
      <c r="D11" s="4" t="s">
        <v>52</v>
      </c>
      <c r="E11" s="10" t="s">
        <v>36</v>
      </c>
      <c r="F11" s="11">
        <v>4.85</v>
      </c>
      <c r="G11" s="1">
        <v>2008</v>
      </c>
      <c r="I11" s="13">
        <f t="shared" si="0"/>
        <v>4.85</v>
      </c>
      <c r="J11" s="13">
        <f t="shared" si="0"/>
        <v>4.85</v>
      </c>
      <c r="K11" s="13">
        <f t="shared" si="0"/>
        <v>0</v>
      </c>
      <c r="L11" s="13">
        <f t="shared" si="0"/>
        <v>0</v>
      </c>
      <c r="M11" s="13">
        <f t="shared" si="0"/>
        <v>0</v>
      </c>
    </row>
    <row r="12" spans="1:13" ht="12.75">
      <c r="A12" s="8">
        <v>8</v>
      </c>
      <c r="B12" s="12" t="s">
        <v>245</v>
      </c>
      <c r="C12" s="4" t="s">
        <v>72</v>
      </c>
      <c r="D12" s="4" t="s">
        <v>51</v>
      </c>
      <c r="E12" s="10" t="s">
        <v>36</v>
      </c>
      <c r="F12" s="11">
        <v>22.45</v>
      </c>
      <c r="G12" s="1">
        <v>2007</v>
      </c>
      <c r="I12" s="13">
        <f t="shared" si="0"/>
        <v>22.45</v>
      </c>
      <c r="J12" s="13">
        <f t="shared" si="0"/>
        <v>0</v>
      </c>
      <c r="K12" s="13">
        <f t="shared" si="0"/>
        <v>0</v>
      </c>
      <c r="L12" s="13">
        <f t="shared" si="0"/>
        <v>0</v>
      </c>
      <c r="M12" s="13">
        <f t="shared" si="0"/>
        <v>0</v>
      </c>
    </row>
    <row r="13" spans="1:13" ht="12.75">
      <c r="A13" s="8">
        <v>9</v>
      </c>
      <c r="B13" s="12" t="s">
        <v>230</v>
      </c>
      <c r="C13" s="4" t="s">
        <v>70</v>
      </c>
      <c r="D13" s="4" t="s">
        <v>59</v>
      </c>
      <c r="E13" s="10" t="s">
        <v>36</v>
      </c>
      <c r="F13" s="11">
        <v>18.25</v>
      </c>
      <c r="G13" s="1">
        <v>2007</v>
      </c>
      <c r="I13" s="13">
        <f t="shared" si="0"/>
        <v>18.25</v>
      </c>
      <c r="J13" s="13">
        <f t="shared" si="0"/>
        <v>0</v>
      </c>
      <c r="K13" s="13">
        <f t="shared" si="0"/>
        <v>0</v>
      </c>
      <c r="L13" s="13">
        <f t="shared" si="0"/>
        <v>0</v>
      </c>
      <c r="M13" s="13">
        <f t="shared" si="0"/>
        <v>0</v>
      </c>
    </row>
    <row r="14" spans="1:13" ht="12.75">
      <c r="A14" s="8">
        <v>10</v>
      </c>
      <c r="B14" s="12" t="s">
        <v>98</v>
      </c>
      <c r="C14" s="4" t="s">
        <v>68</v>
      </c>
      <c r="D14" s="4" t="s">
        <v>54</v>
      </c>
      <c r="E14" s="10" t="s">
        <v>36</v>
      </c>
      <c r="F14" s="11">
        <v>3.7</v>
      </c>
      <c r="G14" s="1">
        <v>2007</v>
      </c>
      <c r="I14" s="13">
        <f t="shared" si="0"/>
        <v>3.7</v>
      </c>
      <c r="J14" s="13">
        <f t="shared" si="0"/>
        <v>0</v>
      </c>
      <c r="K14" s="13">
        <f t="shared" si="0"/>
        <v>0</v>
      </c>
      <c r="L14" s="13">
        <f t="shared" si="0"/>
        <v>0</v>
      </c>
      <c r="M14" s="13">
        <f t="shared" si="0"/>
        <v>0</v>
      </c>
    </row>
    <row r="15" spans="1:13" ht="12.75">
      <c r="A15" s="8">
        <v>11</v>
      </c>
      <c r="B15" s="12" t="s">
        <v>387</v>
      </c>
      <c r="C15" s="4" t="s">
        <v>70</v>
      </c>
      <c r="D15" s="4" t="s">
        <v>65</v>
      </c>
      <c r="E15" s="10" t="s">
        <v>36</v>
      </c>
      <c r="F15" s="11">
        <v>1.6</v>
      </c>
      <c r="G15" s="1">
        <v>2007</v>
      </c>
      <c r="I15" s="13">
        <f aca="true" t="shared" si="1" ref="I15:M18">+IF($G15&gt;=I$3,$F15,0)</f>
        <v>1.6</v>
      </c>
      <c r="J15" s="13">
        <f t="shared" si="1"/>
        <v>0</v>
      </c>
      <c r="K15" s="13">
        <f t="shared" si="1"/>
        <v>0</v>
      </c>
      <c r="L15" s="13">
        <f t="shared" si="1"/>
        <v>0</v>
      </c>
      <c r="M15" s="13">
        <f t="shared" si="1"/>
        <v>0</v>
      </c>
    </row>
    <row r="16" spans="1:13" ht="12.75">
      <c r="A16" s="8">
        <v>12</v>
      </c>
      <c r="B16" s="12" t="s">
        <v>375</v>
      </c>
      <c r="C16" s="4" t="s">
        <v>40</v>
      </c>
      <c r="D16" s="4" t="s">
        <v>63</v>
      </c>
      <c r="E16" s="10" t="s">
        <v>36</v>
      </c>
      <c r="F16" s="11">
        <v>1.6</v>
      </c>
      <c r="G16" s="1">
        <v>2007</v>
      </c>
      <c r="I16" s="13">
        <f t="shared" si="1"/>
        <v>1.6</v>
      </c>
      <c r="J16" s="13">
        <f t="shared" si="1"/>
        <v>0</v>
      </c>
      <c r="K16" s="13">
        <f t="shared" si="1"/>
        <v>0</v>
      </c>
      <c r="L16" s="13">
        <f t="shared" si="1"/>
        <v>0</v>
      </c>
      <c r="M16" s="13">
        <f t="shared" si="1"/>
        <v>0</v>
      </c>
    </row>
    <row r="17" spans="1:13" ht="12.75">
      <c r="A17" s="8">
        <v>13</v>
      </c>
      <c r="B17" s="12" t="s">
        <v>376</v>
      </c>
      <c r="C17" s="4" t="s">
        <v>71</v>
      </c>
      <c r="D17" s="4" t="s">
        <v>61</v>
      </c>
      <c r="E17" s="10" t="s">
        <v>36</v>
      </c>
      <c r="F17" s="11">
        <v>1.6</v>
      </c>
      <c r="G17" s="1">
        <v>2007</v>
      </c>
      <c r="I17" s="13">
        <f t="shared" si="1"/>
        <v>1.6</v>
      </c>
      <c r="J17" s="13">
        <f t="shared" si="1"/>
        <v>0</v>
      </c>
      <c r="K17" s="13">
        <f t="shared" si="1"/>
        <v>0</v>
      </c>
      <c r="L17" s="13">
        <f t="shared" si="1"/>
        <v>0</v>
      </c>
      <c r="M17" s="13">
        <f t="shared" si="1"/>
        <v>0</v>
      </c>
    </row>
    <row r="18" spans="1:13" ht="12.75">
      <c r="A18" s="8">
        <v>14</v>
      </c>
      <c r="B18" s="12" t="s">
        <v>119</v>
      </c>
      <c r="C18" s="4" t="s">
        <v>70</v>
      </c>
      <c r="D18" s="4" t="s">
        <v>52</v>
      </c>
      <c r="E18" s="10" t="s">
        <v>36</v>
      </c>
      <c r="F18" s="11">
        <v>1.2</v>
      </c>
      <c r="G18" s="1">
        <v>2007</v>
      </c>
      <c r="I18" s="13">
        <f t="shared" si="1"/>
        <v>1.2</v>
      </c>
      <c r="J18" s="13">
        <f t="shared" si="1"/>
        <v>0</v>
      </c>
      <c r="K18" s="13">
        <f t="shared" si="1"/>
        <v>0</v>
      </c>
      <c r="L18" s="13">
        <f t="shared" si="1"/>
        <v>0</v>
      </c>
      <c r="M18" s="13">
        <f t="shared" si="1"/>
        <v>0</v>
      </c>
    </row>
    <row r="19" spans="9:13" ht="7.5" customHeight="1">
      <c r="I19" s="12"/>
      <c r="J19" s="12"/>
      <c r="K19" s="12"/>
      <c r="L19" s="12"/>
      <c r="M19" s="12"/>
    </row>
    <row r="20" spans="2:13" ht="12.75">
      <c r="B20" s="12"/>
      <c r="D20" s="4"/>
      <c r="E20" s="10"/>
      <c r="F20" s="11"/>
      <c r="G20" s="1"/>
      <c r="I20" s="14">
        <f>+SUM(I5:I18)</f>
        <v>108.24999999999999</v>
      </c>
      <c r="J20" s="14">
        <f>+SUM(J5:J18)</f>
        <v>57.85</v>
      </c>
      <c r="K20" s="14">
        <f>+SUM(K5:K18)</f>
        <v>41.45</v>
      </c>
      <c r="L20" s="14">
        <f>+SUM(L5:L18)</f>
        <v>40.1</v>
      </c>
      <c r="M20" s="14">
        <f>+SUM(M5:M18)</f>
        <v>37.35</v>
      </c>
    </row>
    <row r="22" spans="1:13" ht="15.75">
      <c r="A22" s="78" t="s">
        <v>15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</row>
    <row r="23" ht="7.5" customHeight="1"/>
    <row r="24" spans="2:13" ht="12.75">
      <c r="B24" s="5" t="s">
        <v>1</v>
      </c>
      <c r="C24" s="6" t="s">
        <v>13</v>
      </c>
      <c r="D24" s="6" t="s">
        <v>4</v>
      </c>
      <c r="E24" s="6" t="s">
        <v>6</v>
      </c>
      <c r="F24" s="6" t="s">
        <v>3</v>
      </c>
      <c r="G24" s="6" t="s">
        <v>14</v>
      </c>
      <c r="I24" s="7">
        <f>+I$3</f>
        <v>2007</v>
      </c>
      <c r="J24" s="7">
        <f>+J$3</f>
        <v>2008</v>
      </c>
      <c r="K24" s="7">
        <f>+K$3</f>
        <v>2009</v>
      </c>
      <c r="L24" s="7">
        <f>+L$3</f>
        <v>2010</v>
      </c>
      <c r="M24" s="7">
        <f>+M$3</f>
        <v>2011</v>
      </c>
    </row>
    <row r="25" spans="2:6" ht="7.5" customHeight="1">
      <c r="B25" s="5"/>
      <c r="C25" s="7"/>
      <c r="E25" s="7"/>
      <c r="F25" s="7"/>
    </row>
    <row r="26" spans="1:13" ht="12.75">
      <c r="A26" s="8">
        <v>1</v>
      </c>
      <c r="B26" s="12" t="s">
        <v>216</v>
      </c>
      <c r="C26" s="4" t="s">
        <v>40</v>
      </c>
      <c r="D26" s="4" t="s">
        <v>60</v>
      </c>
      <c r="E26" s="10">
        <v>2007</v>
      </c>
      <c r="F26" s="11">
        <v>1.5</v>
      </c>
      <c r="G26" s="1">
        <v>2010</v>
      </c>
      <c r="I26" s="13">
        <f aca="true" t="shared" si="2" ref="I26:I31">+CEILING(IF($I$24=E26,F26,IF($I$24&lt;=G26,F26*0.3,0)),0.05)</f>
        <v>1.5</v>
      </c>
      <c r="J26" s="13">
        <f aca="true" t="shared" si="3" ref="J26:J31">+CEILING(IF($J$24&lt;=G26,F26*0.3,0),0.05)</f>
        <v>0.45</v>
      </c>
      <c r="K26" s="13">
        <f aca="true" t="shared" si="4" ref="K26:K31">+CEILING(IF($K$24&lt;=G26,F26*0.3,0),0.05)</f>
        <v>0.45</v>
      </c>
      <c r="L26" s="13">
        <f aca="true" t="shared" si="5" ref="L26:L31">+CEILING(IF($L$24&lt;=G26,F26*0.3,0),0.05)</f>
        <v>0.45</v>
      </c>
      <c r="M26" s="13">
        <f aca="true" t="shared" si="6" ref="M26:M31">CEILING(IF($M$24&lt;=G26,F26*0.3,0),0.05)</f>
        <v>0</v>
      </c>
    </row>
    <row r="27" spans="1:13" ht="12.75">
      <c r="A27" s="8">
        <v>2</v>
      </c>
      <c r="B27" s="12" t="s">
        <v>243</v>
      </c>
      <c r="C27" s="4" t="s">
        <v>69</v>
      </c>
      <c r="D27" s="4" t="s">
        <v>55</v>
      </c>
      <c r="E27" s="10">
        <v>2007</v>
      </c>
      <c r="F27" s="11">
        <v>2</v>
      </c>
      <c r="G27" s="1">
        <v>2009</v>
      </c>
      <c r="I27" s="13">
        <f t="shared" si="2"/>
        <v>2</v>
      </c>
      <c r="J27" s="13">
        <f t="shared" si="3"/>
        <v>0.6000000000000001</v>
      </c>
      <c r="K27" s="13">
        <f t="shared" si="4"/>
        <v>0.6000000000000001</v>
      </c>
      <c r="L27" s="13">
        <f t="shared" si="5"/>
        <v>0</v>
      </c>
      <c r="M27" s="13">
        <f t="shared" si="6"/>
        <v>0</v>
      </c>
    </row>
    <row r="28" spans="1:13" ht="12.75">
      <c r="A28" s="8">
        <v>3</v>
      </c>
      <c r="B28" s="12" t="s">
        <v>285</v>
      </c>
      <c r="C28" s="4" t="s">
        <v>70</v>
      </c>
      <c r="D28" s="4" t="s">
        <v>65</v>
      </c>
      <c r="E28" s="10">
        <v>2007</v>
      </c>
      <c r="F28" s="11">
        <v>4.9</v>
      </c>
      <c r="G28" s="1">
        <v>2008</v>
      </c>
      <c r="I28" s="13">
        <f t="shared" si="2"/>
        <v>4.9</v>
      </c>
      <c r="J28" s="13">
        <f t="shared" si="3"/>
        <v>1.5</v>
      </c>
      <c r="K28" s="13">
        <f t="shared" si="4"/>
        <v>0</v>
      </c>
      <c r="L28" s="13">
        <f t="shared" si="5"/>
        <v>0</v>
      </c>
      <c r="M28" s="13">
        <f t="shared" si="6"/>
        <v>0</v>
      </c>
    </row>
    <row r="29" spans="1:13" ht="12.75">
      <c r="A29" s="8">
        <v>4</v>
      </c>
      <c r="B29" s="12" t="s">
        <v>197</v>
      </c>
      <c r="C29" s="4" t="s">
        <v>46</v>
      </c>
      <c r="D29" s="4" t="s">
        <v>49</v>
      </c>
      <c r="E29" s="10">
        <v>2006</v>
      </c>
      <c r="F29" s="11">
        <v>8.25</v>
      </c>
      <c r="G29" s="1">
        <v>2007</v>
      </c>
      <c r="I29" s="13">
        <f t="shared" si="2"/>
        <v>2.5</v>
      </c>
      <c r="J29" s="13">
        <f t="shared" si="3"/>
        <v>0</v>
      </c>
      <c r="K29" s="13">
        <f t="shared" si="4"/>
        <v>0</v>
      </c>
      <c r="L29" s="13">
        <f t="shared" si="5"/>
        <v>0</v>
      </c>
      <c r="M29" s="13">
        <f t="shared" si="6"/>
        <v>0</v>
      </c>
    </row>
    <row r="30" spans="1:13" ht="12.75">
      <c r="A30" s="8">
        <v>5</v>
      </c>
      <c r="B30" s="12" t="s">
        <v>313</v>
      </c>
      <c r="C30" s="4" t="s">
        <v>40</v>
      </c>
      <c r="D30" s="4" t="s">
        <v>63</v>
      </c>
      <c r="E30" s="10">
        <v>2007</v>
      </c>
      <c r="F30" s="11">
        <v>1.6</v>
      </c>
      <c r="G30" s="1">
        <v>2007</v>
      </c>
      <c r="I30" s="13">
        <f t="shared" si="2"/>
        <v>1.6</v>
      </c>
      <c r="J30" s="13">
        <f t="shared" si="3"/>
        <v>0</v>
      </c>
      <c r="K30" s="13">
        <f t="shared" si="4"/>
        <v>0</v>
      </c>
      <c r="L30" s="13">
        <f t="shared" si="5"/>
        <v>0</v>
      </c>
      <c r="M30" s="13">
        <f t="shared" si="6"/>
        <v>0</v>
      </c>
    </row>
    <row r="31" spans="1:13" ht="12.75">
      <c r="A31" s="8">
        <v>6</v>
      </c>
      <c r="B31" s="3" t="s">
        <v>351</v>
      </c>
      <c r="C31" s="4" t="s">
        <v>72</v>
      </c>
      <c r="D31" s="4" t="s">
        <v>56</v>
      </c>
      <c r="E31" s="10">
        <v>2007</v>
      </c>
      <c r="F31" s="11">
        <v>1.6</v>
      </c>
      <c r="G31" s="1">
        <v>2007</v>
      </c>
      <c r="I31" s="13">
        <f t="shared" si="2"/>
        <v>1.6</v>
      </c>
      <c r="J31" s="13">
        <f t="shared" si="3"/>
        <v>0</v>
      </c>
      <c r="K31" s="13">
        <f t="shared" si="4"/>
        <v>0</v>
      </c>
      <c r="L31" s="13">
        <f t="shared" si="5"/>
        <v>0</v>
      </c>
      <c r="M31" s="13">
        <f t="shared" si="6"/>
        <v>0</v>
      </c>
    </row>
    <row r="32" spans="9:13" ht="7.5" customHeight="1">
      <c r="I32" s="12"/>
      <c r="J32" s="12"/>
      <c r="K32" s="12"/>
      <c r="L32" s="12"/>
      <c r="M32" s="12"/>
    </row>
    <row r="33" spans="9:13" ht="12.75">
      <c r="I33" s="14">
        <f>+SUM(I26:I32)</f>
        <v>14.1</v>
      </c>
      <c r="J33" s="14">
        <f>+SUM(J26:J32)</f>
        <v>2.55</v>
      </c>
      <c r="K33" s="14">
        <f>+SUM(K26:K32)</f>
        <v>1.05</v>
      </c>
      <c r="L33" s="14">
        <f>+SUM(L26:L32)</f>
        <v>0.45</v>
      </c>
      <c r="M33" s="14">
        <f>+SUM(M26:M32)</f>
        <v>0</v>
      </c>
    </row>
    <row r="34" spans="9:13" ht="12.75">
      <c r="I34" s="9"/>
      <c r="J34" s="9"/>
      <c r="K34" s="9"/>
      <c r="L34" s="9"/>
      <c r="M34" s="9"/>
    </row>
    <row r="35" spans="1:13" ht="15.75">
      <c r="A35" s="78" t="s">
        <v>16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</row>
    <row r="36" spans="9:13" ht="7.5" customHeight="1">
      <c r="I36" s="9"/>
      <c r="J36" s="9"/>
      <c r="K36" s="9"/>
      <c r="L36" s="9"/>
      <c r="M36" s="9"/>
    </row>
    <row r="37" spans="1:13" ht="12.75">
      <c r="A37" s="8"/>
      <c r="B37" s="5" t="s">
        <v>19</v>
      </c>
      <c r="C37" s="6"/>
      <c r="D37" s="6"/>
      <c r="E37" s="6"/>
      <c r="F37" s="6" t="s">
        <v>18</v>
      </c>
      <c r="G37" s="6" t="s">
        <v>17</v>
      </c>
      <c r="I37" s="7">
        <f>+I$3</f>
        <v>2007</v>
      </c>
      <c r="J37" s="7">
        <f>+J$3</f>
        <v>2008</v>
      </c>
      <c r="K37" s="7">
        <f>+K$3</f>
        <v>2009</v>
      </c>
      <c r="L37" s="7">
        <f>+L$3</f>
        <v>2010</v>
      </c>
      <c r="M37" s="7">
        <f>+M$3</f>
        <v>2011</v>
      </c>
    </row>
    <row r="38" spans="1:13" ht="7.5" customHeight="1">
      <c r="A38" s="8"/>
      <c r="I38" s="16"/>
      <c r="J38" s="16"/>
      <c r="K38" s="16"/>
      <c r="L38" s="16"/>
      <c r="M38" s="16"/>
    </row>
    <row r="39" spans="1:13" ht="12.75">
      <c r="A39" s="8">
        <v>1</v>
      </c>
      <c r="B39" s="76" t="s">
        <v>256</v>
      </c>
      <c r="C39" s="76"/>
      <c r="D39" s="76"/>
      <c r="E39" s="76"/>
      <c r="F39" s="15">
        <v>-1</v>
      </c>
      <c r="G39" s="4">
        <v>2007</v>
      </c>
      <c r="I39" s="20">
        <f>F39</f>
        <v>-1</v>
      </c>
      <c r="J39" s="20">
        <v>0</v>
      </c>
      <c r="K39" s="20">
        <v>0</v>
      </c>
      <c r="L39" s="20">
        <v>0</v>
      </c>
      <c r="M39" s="20">
        <v>0</v>
      </c>
    </row>
    <row r="40" spans="1:13" ht="12.75">
      <c r="A40" s="8">
        <v>2</v>
      </c>
      <c r="B40" s="76" t="s">
        <v>253</v>
      </c>
      <c r="C40" s="76"/>
      <c r="D40" s="76"/>
      <c r="E40" s="76"/>
      <c r="F40" s="15">
        <v>2</v>
      </c>
      <c r="G40" s="4">
        <v>2007</v>
      </c>
      <c r="I40" s="20">
        <f>F40</f>
        <v>2</v>
      </c>
      <c r="J40" s="20">
        <v>0</v>
      </c>
      <c r="K40" s="20">
        <v>0</v>
      </c>
      <c r="L40" s="20">
        <v>0</v>
      </c>
      <c r="M40" s="20">
        <v>0</v>
      </c>
    </row>
    <row r="41" spans="1:13" ht="12.75">
      <c r="A41" s="8">
        <v>3</v>
      </c>
      <c r="B41" s="23" t="s">
        <v>290</v>
      </c>
      <c r="C41" s="23"/>
      <c r="D41" s="23"/>
      <c r="E41" s="23"/>
      <c r="F41" s="15">
        <f>-4.1-1.6</f>
        <v>-5.699999999999999</v>
      </c>
      <c r="G41" s="4">
        <v>2007</v>
      </c>
      <c r="I41" s="20">
        <f>F41</f>
        <v>-5.699999999999999</v>
      </c>
      <c r="J41" s="20">
        <v>0</v>
      </c>
      <c r="K41" s="20">
        <v>0</v>
      </c>
      <c r="L41" s="20">
        <v>0</v>
      </c>
      <c r="M41" s="20">
        <v>0</v>
      </c>
    </row>
    <row r="42" spans="1:13" ht="12.75">
      <c r="A42" s="8">
        <v>4</v>
      </c>
      <c r="B42" s="23" t="s">
        <v>385</v>
      </c>
      <c r="C42" s="23"/>
      <c r="D42" s="23"/>
      <c r="E42" s="23"/>
      <c r="F42" s="15">
        <v>1</v>
      </c>
      <c r="G42" s="4">
        <v>2007</v>
      </c>
      <c r="I42" s="20">
        <f>F42</f>
        <v>1</v>
      </c>
      <c r="J42" s="20">
        <v>0</v>
      </c>
      <c r="K42" s="20">
        <v>0</v>
      </c>
      <c r="L42" s="20">
        <v>0</v>
      </c>
      <c r="M42" s="20">
        <v>0</v>
      </c>
    </row>
    <row r="43" spans="1:13" ht="12.75">
      <c r="A43" s="8">
        <v>5</v>
      </c>
      <c r="B43" s="23" t="s">
        <v>398</v>
      </c>
      <c r="C43" s="23"/>
      <c r="D43" s="23"/>
      <c r="E43" s="23"/>
      <c r="F43" s="15">
        <v>-27.15</v>
      </c>
      <c r="G43" s="4">
        <v>2007</v>
      </c>
      <c r="I43" s="20">
        <f>F43</f>
        <v>-27.15</v>
      </c>
      <c r="J43" s="20">
        <v>0</v>
      </c>
      <c r="K43" s="20">
        <v>0</v>
      </c>
      <c r="L43" s="20">
        <v>0</v>
      </c>
      <c r="M43" s="20">
        <v>0</v>
      </c>
    </row>
    <row r="44" spans="1:13" ht="7.5" customHeight="1">
      <c r="A44" s="8"/>
      <c r="I44" s="16"/>
      <c r="J44" s="16"/>
      <c r="K44" s="16"/>
      <c r="L44" s="16"/>
      <c r="M44" s="16"/>
    </row>
    <row r="45" spans="1:13" ht="12.75">
      <c r="A45" s="8"/>
      <c r="I45" s="9">
        <f>+SUM(I39:I44)</f>
        <v>-30.849999999999998</v>
      </c>
      <c r="J45" s="9">
        <f>+SUM(J39:J44)</f>
        <v>0</v>
      </c>
      <c r="K45" s="9">
        <f>+SUM(K39:K44)</f>
        <v>0</v>
      </c>
      <c r="L45" s="9">
        <f>+SUM(L39:L44)</f>
        <v>0</v>
      </c>
      <c r="M45" s="9">
        <f>+SUM(M39:M44)</f>
        <v>0</v>
      </c>
    </row>
  </sheetData>
  <sheetProtection/>
  <mergeCells count="5">
    <mergeCell ref="B39:E39"/>
    <mergeCell ref="B40:E40"/>
    <mergeCell ref="A1:M1"/>
    <mergeCell ref="A22:M22"/>
    <mergeCell ref="A35:M35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Light,Bold"&amp;14Greg Moltumyr&amp;R&amp;"Copperplate Gothic Light,Bold"&amp;12&amp;D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4.7109375" style="3" customWidth="1"/>
    <col min="2" max="2" width="20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ht="7.5" customHeight="1"/>
    <row r="3" spans="2:13" ht="12.75">
      <c r="B3" s="5" t="s">
        <v>1</v>
      </c>
      <c r="C3" s="6" t="s">
        <v>13</v>
      </c>
      <c r="D3" s="6" t="s">
        <v>4</v>
      </c>
      <c r="E3" s="6" t="s">
        <v>5</v>
      </c>
      <c r="F3" s="6" t="s">
        <v>3</v>
      </c>
      <c r="G3" s="6" t="s">
        <v>14</v>
      </c>
      <c r="I3" s="7">
        <v>2007</v>
      </c>
      <c r="J3" s="7">
        <v>2008</v>
      </c>
      <c r="K3" s="7">
        <v>2009</v>
      </c>
      <c r="L3" s="7">
        <v>2010</v>
      </c>
      <c r="M3" s="7">
        <v>2011</v>
      </c>
    </row>
    <row r="4" spans="2:6" ht="7.5" customHeight="1">
      <c r="B4" s="5"/>
      <c r="C4" s="7"/>
      <c r="E4" s="7"/>
      <c r="F4" s="7"/>
    </row>
    <row r="5" spans="1:13" ht="12.75">
      <c r="A5" s="8">
        <v>1</v>
      </c>
      <c r="B5" s="12" t="s">
        <v>329</v>
      </c>
      <c r="C5" s="4" t="s">
        <v>71</v>
      </c>
      <c r="D5" s="4" t="s">
        <v>47</v>
      </c>
      <c r="E5" s="10" t="s">
        <v>36</v>
      </c>
      <c r="F5" s="11">
        <v>12.45</v>
      </c>
      <c r="G5" s="2">
        <v>2011</v>
      </c>
      <c r="I5" s="13">
        <f aca="true" t="shared" si="0" ref="I5:M14">+IF($G5&gt;=I$3,$F5,0)</f>
        <v>12.45</v>
      </c>
      <c r="J5" s="13">
        <f t="shared" si="0"/>
        <v>12.45</v>
      </c>
      <c r="K5" s="13">
        <f t="shared" si="0"/>
        <v>12.45</v>
      </c>
      <c r="L5" s="13">
        <f t="shared" si="0"/>
        <v>12.45</v>
      </c>
      <c r="M5" s="13">
        <f t="shared" si="0"/>
        <v>12.45</v>
      </c>
    </row>
    <row r="6" spans="1:13" ht="12.75">
      <c r="A6" s="8">
        <v>2</v>
      </c>
      <c r="B6" s="12" t="s">
        <v>314</v>
      </c>
      <c r="C6" s="4" t="s">
        <v>34</v>
      </c>
      <c r="D6" s="4" t="s">
        <v>42</v>
      </c>
      <c r="E6" s="10" t="s">
        <v>36</v>
      </c>
      <c r="F6" s="11">
        <v>2.8</v>
      </c>
      <c r="G6" s="1">
        <v>2011</v>
      </c>
      <c r="I6" s="13">
        <f t="shared" si="0"/>
        <v>2.8</v>
      </c>
      <c r="J6" s="13">
        <f t="shared" si="0"/>
        <v>2.8</v>
      </c>
      <c r="K6" s="13">
        <f t="shared" si="0"/>
        <v>2.8</v>
      </c>
      <c r="L6" s="13">
        <f t="shared" si="0"/>
        <v>2.8</v>
      </c>
      <c r="M6" s="13">
        <f t="shared" si="0"/>
        <v>2.8</v>
      </c>
    </row>
    <row r="7" spans="1:13" ht="12.75">
      <c r="A7" s="8">
        <v>3</v>
      </c>
      <c r="B7" s="12" t="s">
        <v>315</v>
      </c>
      <c r="C7" s="4" t="s">
        <v>46</v>
      </c>
      <c r="D7" s="4" t="s">
        <v>54</v>
      </c>
      <c r="E7" s="10" t="s">
        <v>36</v>
      </c>
      <c r="F7" s="11">
        <v>1.6</v>
      </c>
      <c r="G7" s="1">
        <v>2011</v>
      </c>
      <c r="I7" s="13">
        <f t="shared" si="0"/>
        <v>1.6</v>
      </c>
      <c r="J7" s="13">
        <f t="shared" si="0"/>
        <v>1.6</v>
      </c>
      <c r="K7" s="13">
        <f t="shared" si="0"/>
        <v>1.6</v>
      </c>
      <c r="L7" s="13">
        <f t="shared" si="0"/>
        <v>1.6</v>
      </c>
      <c r="M7" s="13">
        <f t="shared" si="0"/>
        <v>1.6</v>
      </c>
    </row>
    <row r="8" spans="1:13" ht="12.75">
      <c r="A8" s="8">
        <v>4</v>
      </c>
      <c r="B8" s="12" t="s">
        <v>234</v>
      </c>
      <c r="C8" s="4" t="s">
        <v>72</v>
      </c>
      <c r="D8" s="4" t="s">
        <v>35</v>
      </c>
      <c r="E8" s="10" t="s">
        <v>36</v>
      </c>
      <c r="F8" s="11">
        <v>27.35</v>
      </c>
      <c r="G8" s="1">
        <v>2010</v>
      </c>
      <c r="I8" s="13">
        <f t="shared" si="0"/>
        <v>27.35</v>
      </c>
      <c r="J8" s="13">
        <f t="shared" si="0"/>
        <v>27.35</v>
      </c>
      <c r="K8" s="13">
        <f t="shared" si="0"/>
        <v>27.35</v>
      </c>
      <c r="L8" s="13">
        <f t="shared" si="0"/>
        <v>27.35</v>
      </c>
      <c r="M8" s="13">
        <f t="shared" si="0"/>
        <v>0</v>
      </c>
    </row>
    <row r="9" spans="1:13" ht="12.75">
      <c r="A9" s="8">
        <v>5</v>
      </c>
      <c r="B9" s="12" t="s">
        <v>225</v>
      </c>
      <c r="C9" s="4" t="s">
        <v>40</v>
      </c>
      <c r="D9" s="4" t="s">
        <v>35</v>
      </c>
      <c r="E9" s="10" t="s">
        <v>36</v>
      </c>
      <c r="F9" s="11">
        <v>2.2</v>
      </c>
      <c r="G9" s="1">
        <v>2010</v>
      </c>
      <c r="I9" s="13">
        <f t="shared" si="0"/>
        <v>2.2</v>
      </c>
      <c r="J9" s="13">
        <f t="shared" si="0"/>
        <v>2.2</v>
      </c>
      <c r="K9" s="13">
        <f t="shared" si="0"/>
        <v>2.2</v>
      </c>
      <c r="L9" s="13">
        <f t="shared" si="0"/>
        <v>2.2</v>
      </c>
      <c r="M9" s="13">
        <f t="shared" si="0"/>
        <v>0</v>
      </c>
    </row>
    <row r="10" spans="1:13" ht="12.75">
      <c r="A10" s="8">
        <v>6</v>
      </c>
      <c r="B10" s="12" t="s">
        <v>241</v>
      </c>
      <c r="C10" s="4" t="s">
        <v>34</v>
      </c>
      <c r="D10" s="4" t="s">
        <v>47</v>
      </c>
      <c r="E10" s="10" t="s">
        <v>36</v>
      </c>
      <c r="F10" s="11">
        <v>1.5</v>
      </c>
      <c r="G10" s="1">
        <v>2010</v>
      </c>
      <c r="I10" s="13">
        <f t="shared" si="0"/>
        <v>1.5</v>
      </c>
      <c r="J10" s="13">
        <f t="shared" si="0"/>
        <v>1.5</v>
      </c>
      <c r="K10" s="13">
        <f t="shared" si="0"/>
        <v>1.5</v>
      </c>
      <c r="L10" s="13">
        <f t="shared" si="0"/>
        <v>1.5</v>
      </c>
      <c r="M10" s="13">
        <f t="shared" si="0"/>
        <v>0</v>
      </c>
    </row>
    <row r="11" spans="1:13" ht="12.75">
      <c r="A11" s="8">
        <v>7</v>
      </c>
      <c r="B11" s="12" t="s">
        <v>249</v>
      </c>
      <c r="C11" s="4" t="s">
        <v>34</v>
      </c>
      <c r="D11" s="4" t="s">
        <v>53</v>
      </c>
      <c r="E11" s="10" t="s">
        <v>36</v>
      </c>
      <c r="F11" s="11">
        <v>1.5</v>
      </c>
      <c r="G11" s="1">
        <v>2010</v>
      </c>
      <c r="I11" s="13">
        <f t="shared" si="0"/>
        <v>1.5</v>
      </c>
      <c r="J11" s="13">
        <f t="shared" si="0"/>
        <v>1.5</v>
      </c>
      <c r="K11" s="13">
        <f t="shared" si="0"/>
        <v>1.5</v>
      </c>
      <c r="L11" s="13">
        <f t="shared" si="0"/>
        <v>1.5</v>
      </c>
      <c r="M11" s="13">
        <f t="shared" si="0"/>
        <v>0</v>
      </c>
    </row>
    <row r="12" spans="1:13" ht="12.75">
      <c r="A12" s="8">
        <v>8</v>
      </c>
      <c r="B12" s="12" t="s">
        <v>172</v>
      </c>
      <c r="C12" s="4" t="s">
        <v>67</v>
      </c>
      <c r="D12" s="4" t="s">
        <v>56</v>
      </c>
      <c r="E12" s="10" t="s">
        <v>36</v>
      </c>
      <c r="F12" s="11">
        <v>1.35</v>
      </c>
      <c r="G12" s="1">
        <v>2009</v>
      </c>
      <c r="I12" s="13">
        <f t="shared" si="0"/>
        <v>1.35</v>
      </c>
      <c r="J12" s="13">
        <f t="shared" si="0"/>
        <v>1.35</v>
      </c>
      <c r="K12" s="13">
        <f t="shared" si="0"/>
        <v>1.35</v>
      </c>
      <c r="L12" s="13">
        <f t="shared" si="0"/>
        <v>0</v>
      </c>
      <c r="M12" s="13">
        <f t="shared" si="0"/>
        <v>0</v>
      </c>
    </row>
    <row r="13" spans="1:13" ht="12.75">
      <c r="A13" s="8">
        <v>9</v>
      </c>
      <c r="B13" s="12" t="s">
        <v>185</v>
      </c>
      <c r="C13" s="4" t="s">
        <v>46</v>
      </c>
      <c r="D13" s="4" t="s">
        <v>53</v>
      </c>
      <c r="E13" s="10" t="s">
        <v>36</v>
      </c>
      <c r="F13" s="11">
        <v>1.35</v>
      </c>
      <c r="G13" s="1">
        <v>2009</v>
      </c>
      <c r="I13" s="13">
        <f t="shared" si="0"/>
        <v>1.35</v>
      </c>
      <c r="J13" s="13">
        <f t="shared" si="0"/>
        <v>1.35</v>
      </c>
      <c r="K13" s="13">
        <f t="shared" si="0"/>
        <v>1.35</v>
      </c>
      <c r="L13" s="13">
        <f t="shared" si="0"/>
        <v>0</v>
      </c>
      <c r="M13" s="13">
        <f t="shared" si="0"/>
        <v>0</v>
      </c>
    </row>
    <row r="14" spans="1:13" ht="12.75">
      <c r="A14" s="8">
        <v>10</v>
      </c>
      <c r="B14" s="12" t="s">
        <v>182</v>
      </c>
      <c r="C14" s="4" t="s">
        <v>70</v>
      </c>
      <c r="D14" s="4" t="s">
        <v>50</v>
      </c>
      <c r="E14" s="10" t="s">
        <v>36</v>
      </c>
      <c r="F14" s="11">
        <v>14.6</v>
      </c>
      <c r="G14" s="1">
        <v>2008</v>
      </c>
      <c r="I14" s="13">
        <f t="shared" si="0"/>
        <v>14.6</v>
      </c>
      <c r="J14" s="13">
        <f t="shared" si="0"/>
        <v>14.6</v>
      </c>
      <c r="K14" s="13">
        <f t="shared" si="0"/>
        <v>0</v>
      </c>
      <c r="L14" s="13">
        <f t="shared" si="0"/>
        <v>0</v>
      </c>
      <c r="M14" s="13">
        <f t="shared" si="0"/>
        <v>0</v>
      </c>
    </row>
    <row r="15" spans="1:13" ht="12.75">
      <c r="A15" s="8">
        <v>11</v>
      </c>
      <c r="B15" s="12" t="s">
        <v>293</v>
      </c>
      <c r="C15" s="4" t="s">
        <v>72</v>
      </c>
      <c r="D15" s="4" t="s">
        <v>48</v>
      </c>
      <c r="E15" s="10" t="s">
        <v>36</v>
      </c>
      <c r="F15" s="11">
        <v>15</v>
      </c>
      <c r="G15" s="1">
        <v>2007</v>
      </c>
      <c r="I15" s="13">
        <f aca="true" t="shared" si="1" ref="I15:M18">+IF($G15&gt;=I$3,$F15,0)</f>
        <v>15</v>
      </c>
      <c r="J15" s="13">
        <f t="shared" si="1"/>
        <v>0</v>
      </c>
      <c r="K15" s="13">
        <f t="shared" si="1"/>
        <v>0</v>
      </c>
      <c r="L15" s="13">
        <f t="shared" si="1"/>
        <v>0</v>
      </c>
      <c r="M15" s="13">
        <f t="shared" si="1"/>
        <v>0</v>
      </c>
    </row>
    <row r="16" spans="1:13" ht="12.75">
      <c r="A16" s="8">
        <v>12</v>
      </c>
      <c r="B16" s="12" t="s">
        <v>292</v>
      </c>
      <c r="C16" s="4" t="s">
        <v>40</v>
      </c>
      <c r="D16" s="4" t="s">
        <v>62</v>
      </c>
      <c r="E16" s="10" t="s">
        <v>36</v>
      </c>
      <c r="F16" s="11">
        <v>4.9</v>
      </c>
      <c r="G16" s="1">
        <v>2007</v>
      </c>
      <c r="I16" s="13">
        <f t="shared" si="1"/>
        <v>4.9</v>
      </c>
      <c r="J16" s="13">
        <f t="shared" si="1"/>
        <v>0</v>
      </c>
      <c r="K16" s="13">
        <f t="shared" si="1"/>
        <v>0</v>
      </c>
      <c r="L16" s="13">
        <f t="shared" si="1"/>
        <v>0</v>
      </c>
      <c r="M16" s="13">
        <f t="shared" si="1"/>
        <v>0</v>
      </c>
    </row>
    <row r="17" spans="1:13" ht="12.75">
      <c r="A17" s="8">
        <v>13</v>
      </c>
      <c r="B17" s="12" t="s">
        <v>349</v>
      </c>
      <c r="C17" s="4" t="s">
        <v>67</v>
      </c>
      <c r="D17" s="4" t="s">
        <v>45</v>
      </c>
      <c r="E17" s="10" t="s">
        <v>36</v>
      </c>
      <c r="F17" s="11">
        <v>1.6</v>
      </c>
      <c r="G17" s="2">
        <v>2007</v>
      </c>
      <c r="I17" s="13">
        <f t="shared" si="1"/>
        <v>1.6</v>
      </c>
      <c r="J17" s="13">
        <f t="shared" si="1"/>
        <v>0</v>
      </c>
      <c r="K17" s="13">
        <f t="shared" si="1"/>
        <v>0</v>
      </c>
      <c r="L17" s="13">
        <f t="shared" si="1"/>
        <v>0</v>
      </c>
      <c r="M17" s="13">
        <f t="shared" si="1"/>
        <v>0</v>
      </c>
    </row>
    <row r="18" spans="1:13" ht="12.75">
      <c r="A18" s="8">
        <v>14</v>
      </c>
      <c r="B18" s="12" t="s">
        <v>368</v>
      </c>
      <c r="C18" s="4" t="s">
        <v>68</v>
      </c>
      <c r="D18" s="4" t="s">
        <v>57</v>
      </c>
      <c r="E18" s="10" t="s">
        <v>36</v>
      </c>
      <c r="F18" s="11">
        <v>1.6</v>
      </c>
      <c r="G18" s="1">
        <v>2007</v>
      </c>
      <c r="I18" s="13">
        <f t="shared" si="1"/>
        <v>1.6</v>
      </c>
      <c r="J18" s="13">
        <f t="shared" si="1"/>
        <v>0</v>
      </c>
      <c r="K18" s="13">
        <f t="shared" si="1"/>
        <v>0</v>
      </c>
      <c r="L18" s="13">
        <f t="shared" si="1"/>
        <v>0</v>
      </c>
      <c r="M18" s="13">
        <f t="shared" si="1"/>
        <v>0</v>
      </c>
    </row>
    <row r="19" spans="9:13" ht="7.5" customHeight="1">
      <c r="I19" s="12"/>
      <c r="J19" s="12"/>
      <c r="K19" s="12"/>
      <c r="L19" s="12"/>
      <c r="M19" s="12"/>
    </row>
    <row r="20" spans="9:13" ht="12.75">
      <c r="I20" s="14">
        <f>+SUM(I5:I18)</f>
        <v>89.8</v>
      </c>
      <c r="J20" s="14">
        <f>+SUM(J5:J18)</f>
        <v>66.7</v>
      </c>
      <c r="K20" s="14">
        <f>+SUM(K5:K18)</f>
        <v>52.10000000000001</v>
      </c>
      <c r="L20" s="14">
        <f>+SUM(L5:L18)</f>
        <v>49.400000000000006</v>
      </c>
      <c r="M20" s="14">
        <f>+SUM(M5:M18)</f>
        <v>16.85</v>
      </c>
    </row>
    <row r="22" spans="1:13" ht="15.75">
      <c r="A22" s="78" t="s">
        <v>15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</row>
    <row r="23" ht="7.5" customHeight="1"/>
    <row r="24" spans="2:13" ht="12.75">
      <c r="B24" s="5" t="s">
        <v>1</v>
      </c>
      <c r="C24" s="6" t="s">
        <v>13</v>
      </c>
      <c r="D24" s="6" t="s">
        <v>4</v>
      </c>
      <c r="E24" s="6" t="s">
        <v>6</v>
      </c>
      <c r="F24" s="6" t="s">
        <v>3</v>
      </c>
      <c r="G24" s="6" t="s">
        <v>14</v>
      </c>
      <c r="I24" s="7">
        <f>+I$3</f>
        <v>2007</v>
      </c>
      <c r="J24" s="7">
        <f>+J$3</f>
        <v>2008</v>
      </c>
      <c r="K24" s="7">
        <f>+K$3</f>
        <v>2009</v>
      </c>
      <c r="L24" s="7">
        <f>+L$3</f>
        <v>2010</v>
      </c>
      <c r="M24" s="7">
        <f>+M$3</f>
        <v>2011</v>
      </c>
    </row>
    <row r="25" spans="2:6" ht="7.5" customHeight="1">
      <c r="B25" s="5"/>
      <c r="C25" s="7"/>
      <c r="E25" s="7"/>
      <c r="F25" s="7"/>
    </row>
    <row r="26" spans="1:13" ht="12.75">
      <c r="A26" s="8">
        <v>1</v>
      </c>
      <c r="B26" s="12" t="s">
        <v>200</v>
      </c>
      <c r="C26" s="4" t="s">
        <v>72</v>
      </c>
      <c r="D26" s="4" t="s">
        <v>51</v>
      </c>
      <c r="E26" s="10">
        <v>2005</v>
      </c>
      <c r="F26" s="11">
        <v>12.6</v>
      </c>
      <c r="G26" s="1">
        <v>2008</v>
      </c>
      <c r="I26" s="13">
        <f aca="true" t="shared" si="2" ref="I26:I32">+CEILING(IF($I$24=E26,F26,IF($I$24&lt;=G26,F26*0.3,0)),0.05)</f>
        <v>3.8000000000000003</v>
      </c>
      <c r="J26" s="13">
        <f aca="true" t="shared" si="3" ref="J26:J32">+CEILING(IF($J$24&lt;=G26,F26*0.3,0),0.05)</f>
        <v>3.8000000000000003</v>
      </c>
      <c r="K26" s="13">
        <f aca="true" t="shared" si="4" ref="K26:K32">+CEILING(IF($K$24&lt;=G26,F26*0.3,0),0.05)</f>
        <v>0</v>
      </c>
      <c r="L26" s="13">
        <f aca="true" t="shared" si="5" ref="L26:L32">+CEILING(IF($L$24&lt;=G26,F26*0.3,0),0.05)</f>
        <v>0</v>
      </c>
      <c r="M26" s="13">
        <f aca="true" t="shared" si="6" ref="M26:M32">CEILING(IF($M$24&lt;=G26,F26*0.3,0),0.05)</f>
        <v>0</v>
      </c>
    </row>
    <row r="27" spans="1:13" ht="12.75">
      <c r="A27" s="8">
        <v>2</v>
      </c>
      <c r="B27" s="12" t="s">
        <v>247</v>
      </c>
      <c r="C27" s="4" t="s">
        <v>71</v>
      </c>
      <c r="D27" s="4" t="s">
        <v>60</v>
      </c>
      <c r="E27" s="10">
        <v>2006</v>
      </c>
      <c r="F27" s="11">
        <v>1.5</v>
      </c>
      <c r="G27" s="1">
        <v>2008</v>
      </c>
      <c r="I27" s="13">
        <f t="shared" si="2"/>
        <v>0.45</v>
      </c>
      <c r="J27" s="13">
        <f t="shared" si="3"/>
        <v>0.45</v>
      </c>
      <c r="K27" s="13">
        <f t="shared" si="4"/>
        <v>0</v>
      </c>
      <c r="L27" s="13">
        <f t="shared" si="5"/>
        <v>0</v>
      </c>
      <c r="M27" s="13">
        <f t="shared" si="6"/>
        <v>0</v>
      </c>
    </row>
    <row r="28" spans="1:13" ht="12.75">
      <c r="A28" s="8">
        <v>3</v>
      </c>
      <c r="B28" s="12" t="s">
        <v>112</v>
      </c>
      <c r="C28" s="4" t="s">
        <v>70</v>
      </c>
      <c r="D28" s="4" t="s">
        <v>39</v>
      </c>
      <c r="E28" s="10">
        <v>2006</v>
      </c>
      <c r="F28" s="11">
        <v>5.75</v>
      </c>
      <c r="G28" s="1">
        <v>2007</v>
      </c>
      <c r="I28" s="13">
        <f t="shared" si="2"/>
        <v>1.75</v>
      </c>
      <c r="J28" s="13">
        <f t="shared" si="3"/>
        <v>0</v>
      </c>
      <c r="K28" s="13">
        <f t="shared" si="4"/>
        <v>0</v>
      </c>
      <c r="L28" s="13">
        <f t="shared" si="5"/>
        <v>0</v>
      </c>
      <c r="M28" s="13">
        <f t="shared" si="6"/>
        <v>0</v>
      </c>
    </row>
    <row r="29" spans="1:13" ht="12.75">
      <c r="A29" s="8">
        <v>4</v>
      </c>
      <c r="B29" s="12" t="s">
        <v>204</v>
      </c>
      <c r="C29" s="4" t="s">
        <v>34</v>
      </c>
      <c r="D29" s="4" t="s">
        <v>62</v>
      </c>
      <c r="E29" s="10">
        <v>2005</v>
      </c>
      <c r="F29" s="11">
        <v>5.65</v>
      </c>
      <c r="G29" s="1">
        <v>2007</v>
      </c>
      <c r="I29" s="13">
        <f t="shared" si="2"/>
        <v>1.7000000000000002</v>
      </c>
      <c r="J29" s="13">
        <f t="shared" si="3"/>
        <v>0</v>
      </c>
      <c r="K29" s="13">
        <f t="shared" si="4"/>
        <v>0</v>
      </c>
      <c r="L29" s="13">
        <f t="shared" si="5"/>
        <v>0</v>
      </c>
      <c r="M29" s="13">
        <f t="shared" si="6"/>
        <v>0</v>
      </c>
    </row>
    <row r="30" spans="1:13" ht="12.75">
      <c r="A30" s="8">
        <v>5</v>
      </c>
      <c r="B30" s="12" t="s">
        <v>350</v>
      </c>
      <c r="C30" s="4" t="s">
        <v>68</v>
      </c>
      <c r="D30" s="4" t="s">
        <v>44</v>
      </c>
      <c r="E30" s="10">
        <v>2007</v>
      </c>
      <c r="F30" s="11">
        <v>1.6</v>
      </c>
      <c r="G30" s="1">
        <v>2007</v>
      </c>
      <c r="I30" s="13">
        <f t="shared" si="2"/>
        <v>1.6</v>
      </c>
      <c r="J30" s="13">
        <f t="shared" si="3"/>
        <v>0</v>
      </c>
      <c r="K30" s="13">
        <f t="shared" si="4"/>
        <v>0</v>
      </c>
      <c r="L30" s="13">
        <f t="shared" si="5"/>
        <v>0</v>
      </c>
      <c r="M30" s="13">
        <f t="shared" si="6"/>
        <v>0</v>
      </c>
    </row>
    <row r="31" spans="1:13" ht="12.75">
      <c r="A31" s="8">
        <v>6</v>
      </c>
      <c r="B31" s="12"/>
      <c r="D31" s="4"/>
      <c r="E31" s="10"/>
      <c r="F31" s="11"/>
      <c r="G31" s="2"/>
      <c r="I31" s="13">
        <f t="shared" si="2"/>
        <v>0</v>
      </c>
      <c r="J31" s="13">
        <f t="shared" si="3"/>
        <v>0</v>
      </c>
      <c r="K31" s="13">
        <f t="shared" si="4"/>
        <v>0</v>
      </c>
      <c r="L31" s="13">
        <f t="shared" si="5"/>
        <v>0</v>
      </c>
      <c r="M31" s="13">
        <f t="shared" si="6"/>
        <v>0</v>
      </c>
    </row>
    <row r="32" spans="1:13" ht="12.75">
      <c r="A32" s="8">
        <v>7</v>
      </c>
      <c r="B32" s="12"/>
      <c r="D32" s="4"/>
      <c r="E32" s="10"/>
      <c r="F32" s="11"/>
      <c r="G32" s="2"/>
      <c r="I32" s="13">
        <f t="shared" si="2"/>
        <v>0</v>
      </c>
      <c r="J32" s="13">
        <f t="shared" si="3"/>
        <v>0</v>
      </c>
      <c r="K32" s="13">
        <f t="shared" si="4"/>
        <v>0</v>
      </c>
      <c r="L32" s="13">
        <f t="shared" si="5"/>
        <v>0</v>
      </c>
      <c r="M32" s="13">
        <f t="shared" si="6"/>
        <v>0</v>
      </c>
    </row>
    <row r="33" spans="9:13" ht="7.5" customHeight="1">
      <c r="I33" s="12"/>
      <c r="J33" s="12"/>
      <c r="K33" s="12"/>
      <c r="L33" s="12"/>
      <c r="M33" s="12"/>
    </row>
    <row r="34" spans="9:13" ht="12.75">
      <c r="I34" s="14">
        <f>+SUM(I26:I33)</f>
        <v>9.3</v>
      </c>
      <c r="J34" s="14">
        <f>+SUM(J26:J33)</f>
        <v>4.25</v>
      </c>
      <c r="K34" s="14">
        <f>+SUM(K26:K33)</f>
        <v>0</v>
      </c>
      <c r="L34" s="14">
        <f>+SUM(L26:L33)</f>
        <v>0</v>
      </c>
      <c r="M34" s="14">
        <f>+SUM(M26:M33)</f>
        <v>0</v>
      </c>
    </row>
    <row r="35" spans="9:13" ht="12.75">
      <c r="I35" s="9"/>
      <c r="J35" s="9"/>
      <c r="K35" s="9"/>
      <c r="L35" s="9"/>
      <c r="M35" s="9"/>
    </row>
    <row r="36" spans="1:13" ht="15.75">
      <c r="A36" s="78" t="s">
        <v>16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</row>
    <row r="37" spans="9:13" ht="7.5" customHeight="1">
      <c r="I37" s="9"/>
      <c r="J37" s="9"/>
      <c r="K37" s="9"/>
      <c r="L37" s="9"/>
      <c r="M37" s="9"/>
    </row>
    <row r="38" spans="1:13" ht="12.75">
      <c r="A38" s="8"/>
      <c r="B38" s="5" t="s">
        <v>19</v>
      </c>
      <c r="C38" s="6"/>
      <c r="D38" s="6"/>
      <c r="E38" s="6"/>
      <c r="F38" s="6" t="s">
        <v>18</v>
      </c>
      <c r="G38" s="6" t="s">
        <v>17</v>
      </c>
      <c r="I38" s="7">
        <f>+I$3</f>
        <v>2007</v>
      </c>
      <c r="J38" s="7">
        <f>+J$3</f>
        <v>2008</v>
      </c>
      <c r="K38" s="7">
        <f>+K$3</f>
        <v>2009</v>
      </c>
      <c r="L38" s="7">
        <f>+L$3</f>
        <v>2010</v>
      </c>
      <c r="M38" s="7">
        <f>+M$3</f>
        <v>2011</v>
      </c>
    </row>
    <row r="39" spans="1:13" ht="7.5" customHeight="1">
      <c r="A39" s="8"/>
      <c r="I39" s="9"/>
      <c r="J39" s="9"/>
      <c r="K39" s="9"/>
      <c r="L39" s="9"/>
      <c r="M39" s="9"/>
    </row>
    <row r="40" spans="1:13" ht="12.75">
      <c r="A40" s="8">
        <v>1</v>
      </c>
      <c r="B40" s="76"/>
      <c r="C40" s="76"/>
      <c r="D40" s="76"/>
      <c r="E40" s="76"/>
      <c r="F40" s="15"/>
      <c r="G40" s="1"/>
      <c r="I40" s="20">
        <f>F40</f>
        <v>0</v>
      </c>
      <c r="J40" s="20">
        <v>0</v>
      </c>
      <c r="K40" s="20">
        <v>0</v>
      </c>
      <c r="L40" s="20">
        <v>0</v>
      </c>
      <c r="M40" s="20">
        <v>0</v>
      </c>
    </row>
    <row r="41" spans="1:13" ht="12.75">
      <c r="A41" s="8">
        <v>2</v>
      </c>
      <c r="B41" s="76"/>
      <c r="C41" s="76"/>
      <c r="D41" s="76"/>
      <c r="E41" s="76"/>
      <c r="G41" s="2"/>
      <c r="I41" s="20"/>
      <c r="J41" s="20"/>
      <c r="K41" s="20"/>
      <c r="L41" s="20"/>
      <c r="M41" s="20"/>
    </row>
    <row r="42" spans="1:13" ht="7.5" customHeight="1">
      <c r="A42" s="8"/>
      <c r="I42" s="16"/>
      <c r="J42" s="16"/>
      <c r="K42" s="16"/>
      <c r="L42" s="16"/>
      <c r="M42" s="16"/>
    </row>
    <row r="43" spans="1:13" ht="12.75">
      <c r="A43" s="8"/>
      <c r="I43" s="9">
        <f>+SUM(I40:I42)</f>
        <v>0</v>
      </c>
      <c r="J43" s="9">
        <f>+SUM(J40:J42)</f>
        <v>0</v>
      </c>
      <c r="K43" s="9">
        <f>+SUM(K40:K42)</f>
        <v>0</v>
      </c>
      <c r="L43" s="9">
        <f>+SUM(L40:L42)</f>
        <v>0</v>
      </c>
      <c r="M43" s="9">
        <f>+SUM(M40:M42)</f>
        <v>0</v>
      </c>
    </row>
  </sheetData>
  <sheetProtection/>
  <mergeCells count="5">
    <mergeCell ref="B40:E40"/>
    <mergeCell ref="B41:E41"/>
    <mergeCell ref="A1:M1"/>
    <mergeCell ref="A22:M22"/>
    <mergeCell ref="A36:M36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Light,Bold"&amp;14Jim Rittenhouse&amp;R&amp;"Copperplate Gothic Light,Bold"&amp;12&amp;D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4.7109375" style="3" customWidth="1"/>
    <col min="2" max="2" width="20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ht="7.5" customHeight="1"/>
    <row r="3" spans="2:13" ht="12.75">
      <c r="B3" s="5" t="s">
        <v>1</v>
      </c>
      <c r="C3" s="6" t="s">
        <v>13</v>
      </c>
      <c r="D3" s="6" t="s">
        <v>4</v>
      </c>
      <c r="E3" s="6" t="s">
        <v>5</v>
      </c>
      <c r="F3" s="6" t="s">
        <v>3</v>
      </c>
      <c r="G3" s="6" t="s">
        <v>14</v>
      </c>
      <c r="I3" s="7">
        <v>2007</v>
      </c>
      <c r="J3" s="7">
        <v>2008</v>
      </c>
      <c r="K3" s="7">
        <v>2009</v>
      </c>
      <c r="L3" s="7">
        <v>2010</v>
      </c>
      <c r="M3" s="7">
        <v>2011</v>
      </c>
    </row>
    <row r="4" spans="2:6" ht="7.5" customHeight="1">
      <c r="B4" s="5"/>
      <c r="C4" s="7"/>
      <c r="E4" s="7"/>
      <c r="F4" s="7"/>
    </row>
    <row r="5" spans="1:13" ht="12.75">
      <c r="A5" s="8">
        <v>1</v>
      </c>
      <c r="B5" s="12" t="s">
        <v>337</v>
      </c>
      <c r="C5" s="4" t="s">
        <v>40</v>
      </c>
      <c r="D5" s="4" t="s">
        <v>56</v>
      </c>
      <c r="E5" s="10" t="s">
        <v>36</v>
      </c>
      <c r="F5" s="11">
        <v>4.45</v>
      </c>
      <c r="G5" s="1">
        <v>2011</v>
      </c>
      <c r="I5" s="13">
        <f aca="true" t="shared" si="0" ref="I5:M18">+IF($G5&gt;=I$3,$F5,0)</f>
        <v>4.45</v>
      </c>
      <c r="J5" s="13">
        <f t="shared" si="0"/>
        <v>4.45</v>
      </c>
      <c r="K5" s="13">
        <f t="shared" si="0"/>
        <v>4.45</v>
      </c>
      <c r="L5" s="13">
        <f t="shared" si="0"/>
        <v>4.45</v>
      </c>
      <c r="M5" s="13">
        <f t="shared" si="0"/>
        <v>4.45</v>
      </c>
    </row>
    <row r="6" spans="1:13" ht="12.75">
      <c r="A6" s="8">
        <v>2</v>
      </c>
      <c r="B6" s="12" t="s">
        <v>316</v>
      </c>
      <c r="C6" s="4" t="s">
        <v>71</v>
      </c>
      <c r="D6" s="4" t="s">
        <v>51</v>
      </c>
      <c r="E6" s="10" t="s">
        <v>36</v>
      </c>
      <c r="F6" s="11">
        <v>3.2</v>
      </c>
      <c r="G6" s="1">
        <v>2011</v>
      </c>
      <c r="I6" s="13">
        <f t="shared" si="0"/>
        <v>3.2</v>
      </c>
      <c r="J6" s="13">
        <f t="shared" si="0"/>
        <v>3.2</v>
      </c>
      <c r="K6" s="13">
        <f t="shared" si="0"/>
        <v>3.2</v>
      </c>
      <c r="L6" s="13">
        <f t="shared" si="0"/>
        <v>3.2</v>
      </c>
      <c r="M6" s="13">
        <f t="shared" si="0"/>
        <v>3.2</v>
      </c>
    </row>
    <row r="7" spans="1:13" ht="12.75">
      <c r="A7" s="8">
        <v>3</v>
      </c>
      <c r="B7" s="12" t="s">
        <v>178</v>
      </c>
      <c r="C7" s="4" t="s">
        <v>46</v>
      </c>
      <c r="D7" s="4" t="s">
        <v>55</v>
      </c>
      <c r="E7" s="10" t="s">
        <v>36</v>
      </c>
      <c r="F7" s="11">
        <v>22.05</v>
      </c>
      <c r="G7" s="1">
        <v>2009</v>
      </c>
      <c r="I7" s="13">
        <f t="shared" si="0"/>
        <v>22.05</v>
      </c>
      <c r="J7" s="13">
        <f t="shared" si="0"/>
        <v>22.05</v>
      </c>
      <c r="K7" s="13">
        <f t="shared" si="0"/>
        <v>22.05</v>
      </c>
      <c r="L7" s="13">
        <f t="shared" si="0"/>
        <v>0</v>
      </c>
      <c r="M7" s="13">
        <f t="shared" si="0"/>
        <v>0</v>
      </c>
    </row>
    <row r="8" spans="1:13" ht="12.75">
      <c r="A8" s="8">
        <v>4</v>
      </c>
      <c r="B8" s="12" t="s">
        <v>279</v>
      </c>
      <c r="C8" s="4" t="s">
        <v>72</v>
      </c>
      <c r="D8" s="4" t="s">
        <v>55</v>
      </c>
      <c r="E8" s="10" t="s">
        <v>36</v>
      </c>
      <c r="F8" s="11">
        <v>17.4</v>
      </c>
      <c r="G8" s="1">
        <v>2009</v>
      </c>
      <c r="I8" s="13">
        <f t="shared" si="0"/>
        <v>17.4</v>
      </c>
      <c r="J8" s="13">
        <f t="shared" si="0"/>
        <v>17.4</v>
      </c>
      <c r="K8" s="13">
        <f t="shared" si="0"/>
        <v>17.4</v>
      </c>
      <c r="L8" s="13">
        <f t="shared" si="0"/>
        <v>0</v>
      </c>
      <c r="M8" s="13">
        <f t="shared" si="0"/>
        <v>0</v>
      </c>
    </row>
    <row r="9" spans="1:13" ht="12.75">
      <c r="A9" s="8">
        <v>5</v>
      </c>
      <c r="B9" s="12" t="s">
        <v>174</v>
      </c>
      <c r="C9" s="4" t="s">
        <v>71</v>
      </c>
      <c r="D9" s="4" t="s">
        <v>116</v>
      </c>
      <c r="E9" s="10" t="s">
        <v>36</v>
      </c>
      <c r="F9" s="11">
        <v>1.35</v>
      </c>
      <c r="G9" s="1">
        <v>2009</v>
      </c>
      <c r="I9" s="13">
        <f t="shared" si="0"/>
        <v>1.35</v>
      </c>
      <c r="J9" s="13">
        <f t="shared" si="0"/>
        <v>1.35</v>
      </c>
      <c r="K9" s="13">
        <f t="shared" si="0"/>
        <v>1.35</v>
      </c>
      <c r="L9" s="13">
        <f t="shared" si="0"/>
        <v>0</v>
      </c>
      <c r="M9" s="13">
        <f t="shared" si="0"/>
        <v>0</v>
      </c>
    </row>
    <row r="10" spans="1:13" ht="12.75">
      <c r="A10" s="8">
        <v>6</v>
      </c>
      <c r="B10" s="12" t="s">
        <v>117</v>
      </c>
      <c r="C10" s="4" t="s">
        <v>69</v>
      </c>
      <c r="D10" s="4" t="s">
        <v>49</v>
      </c>
      <c r="E10" s="10" t="s">
        <v>36</v>
      </c>
      <c r="F10" s="11">
        <v>6.15</v>
      </c>
      <c r="G10" s="1">
        <v>2008</v>
      </c>
      <c r="I10" s="13">
        <f t="shared" si="0"/>
        <v>6.15</v>
      </c>
      <c r="J10" s="13">
        <f t="shared" si="0"/>
        <v>6.15</v>
      </c>
      <c r="K10" s="13">
        <f t="shared" si="0"/>
        <v>0</v>
      </c>
      <c r="L10" s="13">
        <f t="shared" si="0"/>
        <v>0</v>
      </c>
      <c r="M10" s="13">
        <f t="shared" si="0"/>
        <v>0</v>
      </c>
    </row>
    <row r="11" spans="1:13" ht="12.75">
      <c r="A11" s="8">
        <v>7</v>
      </c>
      <c r="B11" s="12" t="s">
        <v>278</v>
      </c>
      <c r="C11" s="4" t="s">
        <v>71</v>
      </c>
      <c r="D11" s="4" t="s">
        <v>43</v>
      </c>
      <c r="E11" s="10" t="s">
        <v>36</v>
      </c>
      <c r="F11" s="11">
        <v>17</v>
      </c>
      <c r="G11" s="1">
        <v>2007</v>
      </c>
      <c r="I11" s="13">
        <f t="shared" si="0"/>
        <v>17</v>
      </c>
      <c r="J11" s="13">
        <f t="shared" si="0"/>
        <v>0</v>
      </c>
      <c r="K11" s="13">
        <f t="shared" si="0"/>
        <v>0</v>
      </c>
      <c r="L11" s="13">
        <f t="shared" si="0"/>
        <v>0</v>
      </c>
      <c r="M11" s="13">
        <f t="shared" si="0"/>
        <v>0</v>
      </c>
    </row>
    <row r="12" spans="1:13" ht="12.75">
      <c r="A12" s="8">
        <v>8</v>
      </c>
      <c r="B12" s="12" t="s">
        <v>96</v>
      </c>
      <c r="C12" s="4" t="s">
        <v>70</v>
      </c>
      <c r="D12" s="4" t="s">
        <v>43</v>
      </c>
      <c r="E12" s="10" t="s">
        <v>36</v>
      </c>
      <c r="F12" s="11">
        <v>9.4</v>
      </c>
      <c r="G12" s="1">
        <v>2007</v>
      </c>
      <c r="I12" s="13">
        <f t="shared" si="0"/>
        <v>9.4</v>
      </c>
      <c r="J12" s="13">
        <f t="shared" si="0"/>
        <v>0</v>
      </c>
      <c r="K12" s="13">
        <f t="shared" si="0"/>
        <v>0</v>
      </c>
      <c r="L12" s="13">
        <f t="shared" si="0"/>
        <v>0</v>
      </c>
      <c r="M12" s="13">
        <f t="shared" si="0"/>
        <v>0</v>
      </c>
    </row>
    <row r="13" spans="1:13" ht="12.75">
      <c r="A13" s="8">
        <v>9</v>
      </c>
      <c r="B13" s="12" t="s">
        <v>324</v>
      </c>
      <c r="C13" s="4" t="s">
        <v>67</v>
      </c>
      <c r="D13" s="4" t="s">
        <v>49</v>
      </c>
      <c r="E13" s="10" t="s">
        <v>36</v>
      </c>
      <c r="F13" s="11">
        <v>4.55</v>
      </c>
      <c r="G13" s="1">
        <v>2007</v>
      </c>
      <c r="I13" s="13">
        <f t="shared" si="0"/>
        <v>4.55</v>
      </c>
      <c r="J13" s="13">
        <f t="shared" si="0"/>
        <v>0</v>
      </c>
      <c r="K13" s="13">
        <f t="shared" si="0"/>
        <v>0</v>
      </c>
      <c r="L13" s="13">
        <f t="shared" si="0"/>
        <v>0</v>
      </c>
      <c r="M13" s="13">
        <f t="shared" si="0"/>
        <v>0</v>
      </c>
    </row>
    <row r="14" spans="1:13" ht="12.75">
      <c r="A14" s="8">
        <v>10</v>
      </c>
      <c r="B14" s="12" t="s">
        <v>97</v>
      </c>
      <c r="C14" s="4" t="s">
        <v>71</v>
      </c>
      <c r="D14" s="4" t="s">
        <v>56</v>
      </c>
      <c r="E14" s="10" t="s">
        <v>36</v>
      </c>
      <c r="F14" s="11">
        <v>3.2</v>
      </c>
      <c r="G14" s="1">
        <v>2007</v>
      </c>
      <c r="I14" s="13">
        <f t="shared" si="0"/>
        <v>3.2</v>
      </c>
      <c r="J14" s="13">
        <f t="shared" si="0"/>
        <v>0</v>
      </c>
      <c r="K14" s="13">
        <f t="shared" si="0"/>
        <v>0</v>
      </c>
      <c r="L14" s="13">
        <f t="shared" si="0"/>
        <v>0</v>
      </c>
      <c r="M14" s="13">
        <f t="shared" si="0"/>
        <v>0</v>
      </c>
    </row>
    <row r="15" spans="1:13" ht="12.75">
      <c r="A15" s="8">
        <v>11</v>
      </c>
      <c r="B15" s="12" t="s">
        <v>325</v>
      </c>
      <c r="C15" s="4" t="s">
        <v>34</v>
      </c>
      <c r="D15" s="4" t="s">
        <v>53</v>
      </c>
      <c r="E15" s="10" t="s">
        <v>36</v>
      </c>
      <c r="F15" s="11">
        <v>1.8</v>
      </c>
      <c r="G15" s="1">
        <v>2007</v>
      </c>
      <c r="I15" s="13">
        <f t="shared" si="0"/>
        <v>1.8</v>
      </c>
      <c r="J15" s="13">
        <f t="shared" si="0"/>
        <v>0</v>
      </c>
      <c r="K15" s="13">
        <f t="shared" si="0"/>
        <v>0</v>
      </c>
      <c r="L15" s="13">
        <f t="shared" si="0"/>
        <v>0</v>
      </c>
      <c r="M15" s="13">
        <f t="shared" si="0"/>
        <v>0</v>
      </c>
    </row>
    <row r="16" spans="1:13" ht="12.75">
      <c r="A16" s="8">
        <v>12</v>
      </c>
      <c r="B16" s="12" t="s">
        <v>389</v>
      </c>
      <c r="C16" s="4" t="s">
        <v>46</v>
      </c>
      <c r="D16" s="4" t="s">
        <v>38</v>
      </c>
      <c r="E16" s="10" t="s">
        <v>36</v>
      </c>
      <c r="F16" s="11">
        <v>1.6</v>
      </c>
      <c r="G16" s="1">
        <v>2007</v>
      </c>
      <c r="I16" s="13">
        <f t="shared" si="0"/>
        <v>1.6</v>
      </c>
      <c r="J16" s="13">
        <f t="shared" si="0"/>
        <v>0</v>
      </c>
      <c r="K16" s="13">
        <f t="shared" si="0"/>
        <v>0</v>
      </c>
      <c r="L16" s="13">
        <f t="shared" si="0"/>
        <v>0</v>
      </c>
      <c r="M16" s="13">
        <f t="shared" si="0"/>
        <v>0</v>
      </c>
    </row>
    <row r="17" spans="1:13" ht="12.75">
      <c r="A17" s="8">
        <v>13</v>
      </c>
      <c r="B17" s="12" t="s">
        <v>372</v>
      </c>
      <c r="C17" s="4" t="s">
        <v>70</v>
      </c>
      <c r="D17" s="4" t="s">
        <v>43</v>
      </c>
      <c r="E17" s="10" t="s">
        <v>36</v>
      </c>
      <c r="F17" s="11">
        <v>1.6</v>
      </c>
      <c r="G17" s="1">
        <v>2007</v>
      </c>
      <c r="I17" s="13">
        <f t="shared" si="0"/>
        <v>1.6</v>
      </c>
      <c r="J17" s="13">
        <f t="shared" si="0"/>
        <v>0</v>
      </c>
      <c r="K17" s="13">
        <f t="shared" si="0"/>
        <v>0</v>
      </c>
      <c r="L17" s="13">
        <f t="shared" si="0"/>
        <v>0</v>
      </c>
      <c r="M17" s="13">
        <f t="shared" si="0"/>
        <v>0</v>
      </c>
    </row>
    <row r="18" spans="1:13" ht="12.75">
      <c r="A18" s="8">
        <v>14</v>
      </c>
      <c r="B18" s="12" t="s">
        <v>323</v>
      </c>
      <c r="C18" s="4" t="s">
        <v>68</v>
      </c>
      <c r="D18" s="4" t="s">
        <v>59</v>
      </c>
      <c r="E18" s="10" t="s">
        <v>36</v>
      </c>
      <c r="F18" s="11">
        <v>1.6</v>
      </c>
      <c r="G18" s="2">
        <v>2007</v>
      </c>
      <c r="I18" s="13">
        <f t="shared" si="0"/>
        <v>1.6</v>
      </c>
      <c r="J18" s="13">
        <f t="shared" si="0"/>
        <v>0</v>
      </c>
      <c r="K18" s="13">
        <f t="shared" si="0"/>
        <v>0</v>
      </c>
      <c r="L18" s="13">
        <f t="shared" si="0"/>
        <v>0</v>
      </c>
      <c r="M18" s="13">
        <f t="shared" si="0"/>
        <v>0</v>
      </c>
    </row>
    <row r="19" spans="9:13" ht="7.5" customHeight="1">
      <c r="I19" s="12"/>
      <c r="J19" s="12"/>
      <c r="K19" s="12"/>
      <c r="L19" s="12"/>
      <c r="M19" s="12"/>
    </row>
    <row r="20" spans="2:13" ht="12.75">
      <c r="B20" s="12"/>
      <c r="D20" s="4"/>
      <c r="E20" s="10"/>
      <c r="F20" s="11"/>
      <c r="G20" s="1"/>
      <c r="I20" s="14">
        <f>+SUM(I5:I18)</f>
        <v>95.34999999999998</v>
      </c>
      <c r="J20" s="14">
        <f>+SUM(J5:J18)</f>
        <v>54.6</v>
      </c>
      <c r="K20" s="14">
        <f>+SUM(K5:K18)</f>
        <v>48.45</v>
      </c>
      <c r="L20" s="14">
        <f>+SUM(L5:L18)</f>
        <v>7.65</v>
      </c>
      <c r="M20" s="14">
        <f>+SUM(M5:M18)</f>
        <v>7.65</v>
      </c>
    </row>
    <row r="22" spans="1:13" ht="15.75">
      <c r="A22" s="78" t="s">
        <v>15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</row>
    <row r="23" ht="7.5" customHeight="1"/>
    <row r="24" spans="2:13" ht="12.75">
      <c r="B24" s="5" t="s">
        <v>1</v>
      </c>
      <c r="C24" s="6" t="s">
        <v>13</v>
      </c>
      <c r="D24" s="6" t="s">
        <v>4</v>
      </c>
      <c r="E24" s="6" t="s">
        <v>6</v>
      </c>
      <c r="F24" s="6" t="s">
        <v>3</v>
      </c>
      <c r="G24" s="6" t="s">
        <v>14</v>
      </c>
      <c r="I24" s="7">
        <f>+I$3</f>
        <v>2007</v>
      </c>
      <c r="J24" s="7">
        <f>+J$3</f>
        <v>2008</v>
      </c>
      <c r="K24" s="7">
        <f>+K$3</f>
        <v>2009</v>
      </c>
      <c r="L24" s="7">
        <f>+L$3</f>
        <v>2010</v>
      </c>
      <c r="M24" s="7">
        <f>+M$3</f>
        <v>2011</v>
      </c>
    </row>
    <row r="25" spans="2:6" ht="7.5" customHeight="1">
      <c r="B25" s="5"/>
      <c r="C25" s="7"/>
      <c r="E25" s="7"/>
      <c r="F25" s="7"/>
    </row>
    <row r="26" spans="1:13" ht="12.75">
      <c r="A26" s="8">
        <v>1</v>
      </c>
      <c r="B26" s="12" t="s">
        <v>191</v>
      </c>
      <c r="C26" s="4" t="s">
        <v>72</v>
      </c>
      <c r="D26" s="4" t="s">
        <v>60</v>
      </c>
      <c r="E26" s="10">
        <v>2005</v>
      </c>
      <c r="F26" s="11">
        <v>1.35</v>
      </c>
      <c r="G26" s="1">
        <v>2009</v>
      </c>
      <c r="I26" s="13">
        <f aca="true" t="shared" si="1" ref="I26:I33">+CEILING(IF($I$24=E26,F26,IF($I$24&lt;=G26,F26*0.3,0)),0.05)</f>
        <v>0.45</v>
      </c>
      <c r="J26" s="13">
        <f aca="true" t="shared" si="2" ref="J26:J33">+CEILING(IF($J$24&lt;=G26,F26*0.3,0),0.05)</f>
        <v>0.45</v>
      </c>
      <c r="K26" s="13">
        <f aca="true" t="shared" si="3" ref="K26:K33">+CEILING(IF($K$24&lt;=G26,F26*0.3,0),0.05)</f>
        <v>0.45</v>
      </c>
      <c r="L26" s="13">
        <f aca="true" t="shared" si="4" ref="L26:L33">+CEILING(IF($L$24&lt;=G26,F26*0.3,0),0.05)</f>
        <v>0</v>
      </c>
      <c r="M26" s="13">
        <f aca="true" t="shared" si="5" ref="M26:M33">CEILING(IF($M$24&lt;=G26,F26*0.3,0),0.05)</f>
        <v>0</v>
      </c>
    </row>
    <row r="27" spans="1:13" ht="12.75">
      <c r="A27" s="8">
        <v>2</v>
      </c>
      <c r="B27" s="12" t="s">
        <v>130</v>
      </c>
      <c r="C27" s="4" t="s">
        <v>68</v>
      </c>
      <c r="D27" s="4" t="s">
        <v>65</v>
      </c>
      <c r="E27" s="10">
        <v>2005</v>
      </c>
      <c r="F27" s="11">
        <v>1.5</v>
      </c>
      <c r="G27" s="1">
        <v>2008</v>
      </c>
      <c r="I27" s="13">
        <f t="shared" si="1"/>
        <v>0.45</v>
      </c>
      <c r="J27" s="13">
        <f t="shared" si="2"/>
        <v>0.45</v>
      </c>
      <c r="K27" s="13">
        <f t="shared" si="3"/>
        <v>0</v>
      </c>
      <c r="L27" s="13">
        <f t="shared" si="4"/>
        <v>0</v>
      </c>
      <c r="M27" s="13">
        <f t="shared" si="5"/>
        <v>0</v>
      </c>
    </row>
    <row r="28" spans="1:13" ht="12.75">
      <c r="A28" s="8">
        <v>3</v>
      </c>
      <c r="B28" s="12" t="s">
        <v>317</v>
      </c>
      <c r="C28" s="4" t="s">
        <v>34</v>
      </c>
      <c r="D28" s="4" t="s">
        <v>44</v>
      </c>
      <c r="E28" s="10">
        <v>2007</v>
      </c>
      <c r="F28" s="11">
        <v>1.6</v>
      </c>
      <c r="G28" s="1">
        <v>2007</v>
      </c>
      <c r="I28" s="13">
        <f t="shared" si="1"/>
        <v>1.6</v>
      </c>
      <c r="J28" s="13">
        <f t="shared" si="2"/>
        <v>0</v>
      </c>
      <c r="K28" s="13">
        <f t="shared" si="3"/>
        <v>0</v>
      </c>
      <c r="L28" s="13">
        <f t="shared" si="4"/>
        <v>0</v>
      </c>
      <c r="M28" s="13">
        <f t="shared" si="5"/>
        <v>0</v>
      </c>
    </row>
    <row r="29" spans="1:13" ht="12.75">
      <c r="A29" s="8">
        <v>4</v>
      </c>
      <c r="B29" s="12"/>
      <c r="D29" s="4"/>
      <c r="E29" s="10"/>
      <c r="F29" s="11"/>
      <c r="G29" s="1"/>
      <c r="I29" s="13">
        <f t="shared" si="1"/>
        <v>0</v>
      </c>
      <c r="J29" s="13">
        <f t="shared" si="2"/>
        <v>0</v>
      </c>
      <c r="K29" s="13">
        <f t="shared" si="3"/>
        <v>0</v>
      </c>
      <c r="L29" s="13">
        <f t="shared" si="4"/>
        <v>0</v>
      </c>
      <c r="M29" s="13">
        <f t="shared" si="5"/>
        <v>0</v>
      </c>
    </row>
    <row r="30" spans="1:13" ht="12.75">
      <c r="A30" s="8">
        <v>5</v>
      </c>
      <c r="B30" s="12"/>
      <c r="D30" s="4"/>
      <c r="E30" s="10"/>
      <c r="F30" s="11"/>
      <c r="G30" s="1"/>
      <c r="I30" s="13">
        <f t="shared" si="1"/>
        <v>0</v>
      </c>
      <c r="J30" s="13">
        <f t="shared" si="2"/>
        <v>0</v>
      </c>
      <c r="K30" s="13">
        <f t="shared" si="3"/>
        <v>0</v>
      </c>
      <c r="L30" s="13">
        <f t="shared" si="4"/>
        <v>0</v>
      </c>
      <c r="M30" s="13">
        <f t="shared" si="5"/>
        <v>0</v>
      </c>
    </row>
    <row r="31" spans="1:13" ht="12.75">
      <c r="A31" s="8">
        <v>6</v>
      </c>
      <c r="B31" s="12"/>
      <c r="D31" s="4"/>
      <c r="E31" s="10"/>
      <c r="F31" s="11"/>
      <c r="G31" s="1"/>
      <c r="I31" s="13">
        <f t="shared" si="1"/>
        <v>0</v>
      </c>
      <c r="J31" s="13">
        <f t="shared" si="2"/>
        <v>0</v>
      </c>
      <c r="K31" s="13">
        <f t="shared" si="3"/>
        <v>0</v>
      </c>
      <c r="L31" s="13">
        <f t="shared" si="4"/>
        <v>0</v>
      </c>
      <c r="M31" s="13">
        <f t="shared" si="5"/>
        <v>0</v>
      </c>
    </row>
    <row r="32" spans="1:13" ht="12.75">
      <c r="A32" s="8">
        <v>7</v>
      </c>
      <c r="B32" s="12"/>
      <c r="D32" s="4"/>
      <c r="E32" s="10"/>
      <c r="F32" s="11"/>
      <c r="G32" s="1"/>
      <c r="I32" s="13">
        <f t="shared" si="1"/>
        <v>0</v>
      </c>
      <c r="J32" s="13">
        <f t="shared" si="2"/>
        <v>0</v>
      </c>
      <c r="K32" s="13">
        <f t="shared" si="3"/>
        <v>0</v>
      </c>
      <c r="L32" s="13">
        <f t="shared" si="4"/>
        <v>0</v>
      </c>
      <c r="M32" s="13">
        <f t="shared" si="5"/>
        <v>0</v>
      </c>
    </row>
    <row r="33" spans="1:13" ht="12.75">
      <c r="A33" s="8">
        <v>8</v>
      </c>
      <c r="B33" s="12"/>
      <c r="D33" s="4"/>
      <c r="E33" s="10"/>
      <c r="F33" s="11"/>
      <c r="G33" s="1"/>
      <c r="I33" s="13">
        <f t="shared" si="1"/>
        <v>0</v>
      </c>
      <c r="J33" s="13">
        <f t="shared" si="2"/>
        <v>0</v>
      </c>
      <c r="K33" s="13">
        <f t="shared" si="3"/>
        <v>0</v>
      </c>
      <c r="L33" s="13">
        <f t="shared" si="4"/>
        <v>0</v>
      </c>
      <c r="M33" s="13">
        <f t="shared" si="5"/>
        <v>0</v>
      </c>
    </row>
    <row r="34" spans="9:13" ht="7.5" customHeight="1">
      <c r="I34" s="12"/>
      <c r="J34" s="12"/>
      <c r="K34" s="12"/>
      <c r="L34" s="12"/>
      <c r="M34" s="12"/>
    </row>
    <row r="35" spans="9:13" ht="12.75">
      <c r="I35" s="14">
        <f>+SUM(I26:I34)</f>
        <v>2.5</v>
      </c>
      <c r="J35" s="14">
        <f>+SUM(J26:J34)</f>
        <v>0.9</v>
      </c>
      <c r="K35" s="14">
        <f>+SUM(K26:K34)</f>
        <v>0.45</v>
      </c>
      <c r="L35" s="14">
        <f>+SUM(L26:L34)</f>
        <v>0</v>
      </c>
      <c r="M35" s="14">
        <f>+SUM(M26:M34)</f>
        <v>0</v>
      </c>
    </row>
    <row r="36" spans="9:13" ht="12.75">
      <c r="I36" s="9"/>
      <c r="J36" s="9"/>
      <c r="K36" s="9"/>
      <c r="L36" s="9"/>
      <c r="M36" s="9"/>
    </row>
    <row r="37" spans="1:13" ht="15.75">
      <c r="A37" s="78" t="s">
        <v>16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</row>
    <row r="38" spans="9:13" ht="7.5" customHeight="1">
      <c r="I38" s="9"/>
      <c r="J38" s="9"/>
      <c r="K38" s="9"/>
      <c r="L38" s="9"/>
      <c r="M38" s="9"/>
    </row>
    <row r="39" spans="1:13" ht="12.75">
      <c r="A39" s="8"/>
      <c r="B39" s="5" t="s">
        <v>19</v>
      </c>
      <c r="C39" s="6"/>
      <c r="D39" s="6"/>
      <c r="E39" s="6"/>
      <c r="F39" s="6" t="s">
        <v>18</v>
      </c>
      <c r="G39" s="6" t="s">
        <v>17</v>
      </c>
      <c r="I39" s="7">
        <f>+I$3</f>
        <v>2007</v>
      </c>
      <c r="J39" s="7">
        <f>+J$3</f>
        <v>2008</v>
      </c>
      <c r="K39" s="7">
        <f>+K$3</f>
        <v>2009</v>
      </c>
      <c r="L39" s="7">
        <f>+L$3</f>
        <v>2010</v>
      </c>
      <c r="M39" s="7">
        <f>+M$3</f>
        <v>2011</v>
      </c>
    </row>
    <row r="40" spans="1:13" ht="7.5" customHeight="1">
      <c r="A40" s="8"/>
      <c r="I40" s="9"/>
      <c r="J40" s="9"/>
      <c r="K40" s="9"/>
      <c r="L40" s="9"/>
      <c r="M40" s="9"/>
    </row>
    <row r="41" spans="1:13" ht="12.75">
      <c r="A41" s="8">
        <v>1</v>
      </c>
      <c r="B41" s="76"/>
      <c r="C41" s="76"/>
      <c r="D41" s="76"/>
      <c r="E41" s="76"/>
      <c r="F41" s="15"/>
      <c r="G41" s="4"/>
      <c r="I41" s="20">
        <f>+F41</f>
        <v>0</v>
      </c>
      <c r="J41" s="20">
        <v>0</v>
      </c>
      <c r="K41" s="20">
        <v>0</v>
      </c>
      <c r="L41" s="20">
        <v>0</v>
      </c>
      <c r="M41" s="20">
        <v>0</v>
      </c>
    </row>
    <row r="42" spans="1:13" ht="12.75">
      <c r="A42" s="8">
        <v>2</v>
      </c>
      <c r="B42" s="76"/>
      <c r="C42" s="76"/>
      <c r="D42" s="76"/>
      <c r="E42" s="76"/>
      <c r="I42" s="16"/>
      <c r="J42" s="16"/>
      <c r="K42" s="16"/>
      <c r="L42" s="16"/>
      <c r="M42" s="16"/>
    </row>
    <row r="43" spans="1:13" ht="7.5" customHeight="1">
      <c r="A43" s="8"/>
      <c r="I43" s="16"/>
      <c r="J43" s="16"/>
      <c r="K43" s="16"/>
      <c r="L43" s="16"/>
      <c r="M43" s="16"/>
    </row>
    <row r="44" spans="1:13" ht="12.75">
      <c r="A44" s="8"/>
      <c r="I44" s="9">
        <f>+SUM(I41:I43)</f>
        <v>0</v>
      </c>
      <c r="J44" s="9">
        <f>+SUM(J41:J43)</f>
        <v>0</v>
      </c>
      <c r="K44" s="9">
        <f>+SUM(K41:K43)</f>
        <v>0</v>
      </c>
      <c r="L44" s="9">
        <f>+SUM(L41:L43)</f>
        <v>0</v>
      </c>
      <c r="M44" s="9">
        <f>+SUM(M41:M43)</f>
        <v>0</v>
      </c>
    </row>
  </sheetData>
  <sheetProtection/>
  <mergeCells count="5">
    <mergeCell ref="B41:E41"/>
    <mergeCell ref="B42:E42"/>
    <mergeCell ref="A1:M1"/>
    <mergeCell ref="A22:M22"/>
    <mergeCell ref="A37:M37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4.7109375" style="3" customWidth="1"/>
    <col min="2" max="2" width="20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ht="7.5" customHeight="1"/>
    <row r="3" spans="2:13" ht="12.75">
      <c r="B3" s="5" t="s">
        <v>1</v>
      </c>
      <c r="C3" s="6" t="s">
        <v>13</v>
      </c>
      <c r="D3" s="6" t="s">
        <v>4</v>
      </c>
      <c r="E3" s="6" t="s">
        <v>5</v>
      </c>
      <c r="F3" s="6" t="s">
        <v>3</v>
      </c>
      <c r="G3" s="6" t="s">
        <v>14</v>
      </c>
      <c r="I3" s="7">
        <v>2007</v>
      </c>
      <c r="J3" s="7">
        <v>2008</v>
      </c>
      <c r="K3" s="7">
        <v>2009</v>
      </c>
      <c r="L3" s="7">
        <v>2010</v>
      </c>
      <c r="M3" s="7">
        <v>2011</v>
      </c>
    </row>
    <row r="4" spans="2:6" ht="7.5" customHeight="1">
      <c r="B4" s="5"/>
      <c r="C4" s="7"/>
      <c r="E4" s="7"/>
      <c r="F4" s="7"/>
    </row>
    <row r="5" spans="1:13" ht="12.75">
      <c r="A5" s="8">
        <v>1</v>
      </c>
      <c r="B5" s="12" t="s">
        <v>297</v>
      </c>
      <c r="C5" s="4" t="s">
        <v>46</v>
      </c>
      <c r="D5" s="4" t="s">
        <v>61</v>
      </c>
      <c r="E5" s="10" t="s">
        <v>36</v>
      </c>
      <c r="F5" s="11">
        <v>1.6</v>
      </c>
      <c r="G5" s="1">
        <v>2011</v>
      </c>
      <c r="I5" s="13">
        <f aca="true" t="shared" si="0" ref="I5:M14">+IF($G5&gt;=I$3,$F5,0)</f>
        <v>1.6</v>
      </c>
      <c r="J5" s="13">
        <f t="shared" si="0"/>
        <v>1.6</v>
      </c>
      <c r="K5" s="13">
        <f t="shared" si="0"/>
        <v>1.6</v>
      </c>
      <c r="L5" s="13">
        <f t="shared" si="0"/>
        <v>1.6</v>
      </c>
      <c r="M5" s="13">
        <f t="shared" si="0"/>
        <v>1.6</v>
      </c>
    </row>
    <row r="6" spans="1:13" ht="12.75">
      <c r="A6" s="8">
        <v>2</v>
      </c>
      <c r="B6" s="12" t="s">
        <v>231</v>
      </c>
      <c r="C6" s="4" t="s">
        <v>34</v>
      </c>
      <c r="D6" s="4" t="s">
        <v>59</v>
      </c>
      <c r="E6" s="10" t="s">
        <v>36</v>
      </c>
      <c r="F6" s="11">
        <v>31.75</v>
      </c>
      <c r="G6" s="1">
        <v>2010</v>
      </c>
      <c r="I6" s="13">
        <f t="shared" si="0"/>
        <v>31.75</v>
      </c>
      <c r="J6" s="13">
        <f t="shared" si="0"/>
        <v>31.75</v>
      </c>
      <c r="K6" s="13">
        <f t="shared" si="0"/>
        <v>31.75</v>
      </c>
      <c r="L6" s="13">
        <f t="shared" si="0"/>
        <v>31.75</v>
      </c>
      <c r="M6" s="13">
        <f t="shared" si="0"/>
        <v>0</v>
      </c>
    </row>
    <row r="7" spans="1:13" ht="12.75">
      <c r="A7" s="8">
        <v>3</v>
      </c>
      <c r="B7" s="12" t="s">
        <v>212</v>
      </c>
      <c r="C7" s="4" t="s">
        <v>46</v>
      </c>
      <c r="D7" s="4" t="s">
        <v>65</v>
      </c>
      <c r="E7" s="10" t="s">
        <v>36</v>
      </c>
      <c r="F7" s="11">
        <v>10.4</v>
      </c>
      <c r="G7" s="1">
        <v>2010</v>
      </c>
      <c r="I7" s="13">
        <f t="shared" si="0"/>
        <v>10.4</v>
      </c>
      <c r="J7" s="13">
        <f t="shared" si="0"/>
        <v>10.4</v>
      </c>
      <c r="K7" s="13">
        <f t="shared" si="0"/>
        <v>10.4</v>
      </c>
      <c r="L7" s="13">
        <f t="shared" si="0"/>
        <v>10.4</v>
      </c>
      <c r="M7" s="13">
        <f t="shared" si="0"/>
        <v>0</v>
      </c>
    </row>
    <row r="8" spans="1:13" ht="12.75">
      <c r="A8" s="8">
        <v>4</v>
      </c>
      <c r="B8" s="12" t="s">
        <v>246</v>
      </c>
      <c r="C8" s="4" t="s">
        <v>72</v>
      </c>
      <c r="D8" s="4" t="s">
        <v>35</v>
      </c>
      <c r="E8" s="10" t="s">
        <v>36</v>
      </c>
      <c r="F8" s="11">
        <v>9</v>
      </c>
      <c r="G8" s="1">
        <v>2010</v>
      </c>
      <c r="I8" s="13">
        <f t="shared" si="0"/>
        <v>9</v>
      </c>
      <c r="J8" s="13">
        <f t="shared" si="0"/>
        <v>9</v>
      </c>
      <c r="K8" s="13">
        <f t="shared" si="0"/>
        <v>9</v>
      </c>
      <c r="L8" s="13">
        <f t="shared" si="0"/>
        <v>9</v>
      </c>
      <c r="M8" s="13">
        <f t="shared" si="0"/>
        <v>0</v>
      </c>
    </row>
    <row r="9" spans="1:13" ht="12.75">
      <c r="A9" s="8">
        <v>5</v>
      </c>
      <c r="B9" s="12" t="s">
        <v>192</v>
      </c>
      <c r="C9" s="4" t="s">
        <v>40</v>
      </c>
      <c r="D9" s="4" t="s">
        <v>55</v>
      </c>
      <c r="E9" s="10" t="s">
        <v>36</v>
      </c>
      <c r="F9" s="11">
        <v>1.35</v>
      </c>
      <c r="G9" s="1">
        <v>2009</v>
      </c>
      <c r="I9" s="13">
        <f t="shared" si="0"/>
        <v>1.35</v>
      </c>
      <c r="J9" s="13">
        <f t="shared" si="0"/>
        <v>1.35</v>
      </c>
      <c r="K9" s="13">
        <f t="shared" si="0"/>
        <v>1.35</v>
      </c>
      <c r="L9" s="13">
        <f t="shared" si="0"/>
        <v>0</v>
      </c>
      <c r="M9" s="13">
        <f t="shared" si="0"/>
        <v>0</v>
      </c>
    </row>
    <row r="10" spans="1:13" ht="12.75">
      <c r="A10" s="8">
        <v>6</v>
      </c>
      <c r="B10" s="12" t="s">
        <v>91</v>
      </c>
      <c r="C10" s="4" t="s">
        <v>71</v>
      </c>
      <c r="D10" s="4" t="s">
        <v>37</v>
      </c>
      <c r="E10" s="10" t="s">
        <v>36</v>
      </c>
      <c r="F10" s="11">
        <v>6.4</v>
      </c>
      <c r="G10" s="1">
        <v>2007</v>
      </c>
      <c r="I10" s="13">
        <f t="shared" si="0"/>
        <v>6.4</v>
      </c>
      <c r="J10" s="13">
        <f t="shared" si="0"/>
        <v>0</v>
      </c>
      <c r="K10" s="13">
        <f t="shared" si="0"/>
        <v>0</v>
      </c>
      <c r="L10" s="13">
        <f t="shared" si="0"/>
        <v>0</v>
      </c>
      <c r="M10" s="13">
        <f t="shared" si="0"/>
        <v>0</v>
      </c>
    </row>
    <row r="11" spans="1:13" ht="12.75">
      <c r="A11" s="8">
        <v>7</v>
      </c>
      <c r="B11" s="12" t="s">
        <v>353</v>
      </c>
      <c r="C11" s="4" t="s">
        <v>72</v>
      </c>
      <c r="D11" s="4" t="s">
        <v>57</v>
      </c>
      <c r="E11" s="10" t="s">
        <v>36</v>
      </c>
      <c r="F11" s="11">
        <v>1.6</v>
      </c>
      <c r="G11" s="1">
        <v>2007</v>
      </c>
      <c r="I11" s="13">
        <f t="shared" si="0"/>
        <v>1.6</v>
      </c>
      <c r="J11" s="13">
        <f t="shared" si="0"/>
        <v>0</v>
      </c>
      <c r="K11" s="13">
        <f t="shared" si="0"/>
        <v>0</v>
      </c>
      <c r="L11" s="13">
        <f t="shared" si="0"/>
        <v>0</v>
      </c>
      <c r="M11" s="13">
        <f t="shared" si="0"/>
        <v>0</v>
      </c>
    </row>
    <row r="12" spans="1:13" ht="12.75">
      <c r="A12" s="8">
        <v>8</v>
      </c>
      <c r="B12" s="12" t="s">
        <v>354</v>
      </c>
      <c r="C12" s="4" t="s">
        <v>70</v>
      </c>
      <c r="D12" s="4" t="s">
        <v>53</v>
      </c>
      <c r="E12" s="10" t="s">
        <v>36</v>
      </c>
      <c r="F12" s="11">
        <v>1.6</v>
      </c>
      <c r="G12" s="1">
        <v>2007</v>
      </c>
      <c r="I12" s="13">
        <f t="shared" si="0"/>
        <v>1.6</v>
      </c>
      <c r="J12" s="13">
        <f t="shared" si="0"/>
        <v>0</v>
      </c>
      <c r="K12" s="13">
        <f t="shared" si="0"/>
        <v>0</v>
      </c>
      <c r="L12" s="13">
        <f t="shared" si="0"/>
        <v>0</v>
      </c>
      <c r="M12" s="13">
        <f t="shared" si="0"/>
        <v>0</v>
      </c>
    </row>
    <row r="13" spans="1:13" ht="12.75">
      <c r="A13" s="8">
        <v>9</v>
      </c>
      <c r="B13" s="12" t="s">
        <v>355</v>
      </c>
      <c r="C13" s="4" t="s">
        <v>67</v>
      </c>
      <c r="D13" s="4" t="s">
        <v>60</v>
      </c>
      <c r="E13" s="10" t="s">
        <v>36</v>
      </c>
      <c r="F13" s="11">
        <v>1.6</v>
      </c>
      <c r="G13" s="1">
        <v>2007</v>
      </c>
      <c r="I13" s="13">
        <f t="shared" si="0"/>
        <v>1.6</v>
      </c>
      <c r="J13" s="13">
        <f t="shared" si="0"/>
        <v>0</v>
      </c>
      <c r="K13" s="13">
        <f t="shared" si="0"/>
        <v>0</v>
      </c>
      <c r="L13" s="13">
        <f t="shared" si="0"/>
        <v>0</v>
      </c>
      <c r="M13" s="13">
        <f t="shared" si="0"/>
        <v>0</v>
      </c>
    </row>
    <row r="14" spans="1:13" ht="12.75">
      <c r="A14" s="8">
        <v>10</v>
      </c>
      <c r="B14" s="12" t="s">
        <v>356</v>
      </c>
      <c r="C14" s="4" t="s">
        <v>67</v>
      </c>
      <c r="D14" s="4" t="s">
        <v>66</v>
      </c>
      <c r="E14" s="10" t="s">
        <v>36</v>
      </c>
      <c r="F14" s="11">
        <v>1.6</v>
      </c>
      <c r="G14" s="1">
        <v>2007</v>
      </c>
      <c r="I14" s="13">
        <f t="shared" si="0"/>
        <v>1.6</v>
      </c>
      <c r="J14" s="13">
        <f t="shared" si="0"/>
        <v>0</v>
      </c>
      <c r="K14" s="13">
        <f t="shared" si="0"/>
        <v>0</v>
      </c>
      <c r="L14" s="13">
        <f t="shared" si="0"/>
        <v>0</v>
      </c>
      <c r="M14" s="13">
        <f t="shared" si="0"/>
        <v>0</v>
      </c>
    </row>
    <row r="15" spans="1:13" ht="12.75">
      <c r="A15" s="8">
        <v>11</v>
      </c>
      <c r="B15" s="12" t="s">
        <v>357</v>
      </c>
      <c r="C15" s="4" t="s">
        <v>72</v>
      </c>
      <c r="D15" s="4" t="s">
        <v>51</v>
      </c>
      <c r="E15" s="10" t="s">
        <v>36</v>
      </c>
      <c r="F15" s="11">
        <v>1.6</v>
      </c>
      <c r="G15" s="1">
        <v>2007</v>
      </c>
      <c r="I15" s="13">
        <f aca="true" t="shared" si="1" ref="I15:M18">+IF($G15&gt;=I$3,$F15,0)</f>
        <v>1.6</v>
      </c>
      <c r="J15" s="13">
        <f t="shared" si="1"/>
        <v>0</v>
      </c>
      <c r="K15" s="13">
        <f t="shared" si="1"/>
        <v>0</v>
      </c>
      <c r="L15" s="13">
        <f t="shared" si="1"/>
        <v>0</v>
      </c>
      <c r="M15" s="13">
        <f t="shared" si="1"/>
        <v>0</v>
      </c>
    </row>
    <row r="16" spans="1:13" ht="12.75">
      <c r="A16" s="8">
        <v>12</v>
      </c>
      <c r="B16" s="12" t="s">
        <v>358</v>
      </c>
      <c r="C16" s="4" t="s">
        <v>72</v>
      </c>
      <c r="D16" s="4" t="s">
        <v>45</v>
      </c>
      <c r="E16" s="10" t="s">
        <v>36</v>
      </c>
      <c r="F16" s="11">
        <v>1.6</v>
      </c>
      <c r="G16" s="1">
        <v>2007</v>
      </c>
      <c r="I16" s="13">
        <f t="shared" si="1"/>
        <v>1.6</v>
      </c>
      <c r="J16" s="13">
        <f t="shared" si="1"/>
        <v>0</v>
      </c>
      <c r="K16" s="13">
        <f t="shared" si="1"/>
        <v>0</v>
      </c>
      <c r="L16" s="13">
        <f t="shared" si="1"/>
        <v>0</v>
      </c>
      <c r="M16" s="13">
        <f t="shared" si="1"/>
        <v>0</v>
      </c>
    </row>
    <row r="17" spans="1:13" ht="12.75">
      <c r="A17" s="8">
        <v>13</v>
      </c>
      <c r="B17" s="12" t="s">
        <v>373</v>
      </c>
      <c r="C17" s="4" t="s">
        <v>67</v>
      </c>
      <c r="D17" s="4" t="s">
        <v>60</v>
      </c>
      <c r="E17" s="10" t="s">
        <v>36</v>
      </c>
      <c r="F17" s="11">
        <v>1.6</v>
      </c>
      <c r="G17" s="1">
        <v>2007</v>
      </c>
      <c r="I17" s="13">
        <f t="shared" si="1"/>
        <v>1.6</v>
      </c>
      <c r="J17" s="13">
        <f t="shared" si="1"/>
        <v>0</v>
      </c>
      <c r="K17" s="13">
        <f t="shared" si="1"/>
        <v>0</v>
      </c>
      <c r="L17" s="13">
        <f t="shared" si="1"/>
        <v>0</v>
      </c>
      <c r="M17" s="13">
        <f t="shared" si="1"/>
        <v>0</v>
      </c>
    </row>
    <row r="18" spans="1:13" ht="12.75">
      <c r="A18" s="8">
        <v>14</v>
      </c>
      <c r="B18" s="12" t="s">
        <v>208</v>
      </c>
      <c r="C18" s="4" t="s">
        <v>46</v>
      </c>
      <c r="D18" s="4" t="s">
        <v>58</v>
      </c>
      <c r="E18" s="10" t="s">
        <v>36</v>
      </c>
      <c r="F18" s="11">
        <v>1.6</v>
      </c>
      <c r="G18" s="1">
        <v>2007</v>
      </c>
      <c r="I18" s="13">
        <f t="shared" si="1"/>
        <v>1.6</v>
      </c>
      <c r="J18" s="13">
        <f t="shared" si="1"/>
        <v>0</v>
      </c>
      <c r="K18" s="13">
        <f t="shared" si="1"/>
        <v>0</v>
      </c>
      <c r="L18" s="13">
        <f t="shared" si="1"/>
        <v>0</v>
      </c>
      <c r="M18" s="13">
        <f t="shared" si="1"/>
        <v>0</v>
      </c>
    </row>
    <row r="19" spans="9:13" ht="7.5" customHeight="1">
      <c r="I19" s="12"/>
      <c r="J19" s="12"/>
      <c r="K19" s="12"/>
      <c r="L19" s="12"/>
      <c r="M19" s="12"/>
    </row>
    <row r="20" spans="9:13" ht="12.75">
      <c r="I20" s="14">
        <f>+SUM(I5:I18)</f>
        <v>73.29999999999997</v>
      </c>
      <c r="J20" s="14">
        <f>+SUM(J5:J18)</f>
        <v>54.1</v>
      </c>
      <c r="K20" s="14">
        <f>+SUM(K5:K18)</f>
        <v>54.1</v>
      </c>
      <c r="L20" s="14">
        <f>+SUM(L5:L18)</f>
        <v>52.75</v>
      </c>
      <c r="M20" s="14">
        <f>+SUM(M5:M18)</f>
        <v>1.6</v>
      </c>
    </row>
    <row r="22" spans="1:13" ht="15.75">
      <c r="A22" s="78" t="s">
        <v>15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</row>
    <row r="23" ht="7.5" customHeight="1"/>
    <row r="24" spans="2:13" ht="12.75">
      <c r="B24" s="5" t="s">
        <v>1</v>
      </c>
      <c r="C24" s="6" t="s">
        <v>13</v>
      </c>
      <c r="D24" s="6" t="s">
        <v>4</v>
      </c>
      <c r="E24" s="6" t="s">
        <v>6</v>
      </c>
      <c r="F24" s="6" t="s">
        <v>3</v>
      </c>
      <c r="G24" s="6" t="s">
        <v>14</v>
      </c>
      <c r="I24" s="7">
        <f>+I$3</f>
        <v>2007</v>
      </c>
      <c r="J24" s="7">
        <f>+J$3</f>
        <v>2008</v>
      </c>
      <c r="K24" s="7">
        <f>+K$3</f>
        <v>2009</v>
      </c>
      <c r="L24" s="7">
        <f>+L$3</f>
        <v>2010</v>
      </c>
      <c r="M24" s="7">
        <f>+M$3</f>
        <v>2011</v>
      </c>
    </row>
    <row r="25" spans="2:6" ht="7.5" customHeight="1">
      <c r="B25" s="5"/>
      <c r="C25" s="7"/>
      <c r="E25" s="7"/>
      <c r="F25" s="7"/>
    </row>
    <row r="26" spans="1:13" ht="12.75">
      <c r="A26" s="8">
        <v>1</v>
      </c>
      <c r="B26" s="12" t="s">
        <v>203</v>
      </c>
      <c r="C26" s="4" t="s">
        <v>67</v>
      </c>
      <c r="D26" s="4" t="s">
        <v>37</v>
      </c>
      <c r="E26" s="10">
        <v>2006</v>
      </c>
      <c r="F26" s="11">
        <v>5.9</v>
      </c>
      <c r="G26" s="1">
        <v>2007</v>
      </c>
      <c r="I26" s="13">
        <f>+CEILING(IF($I$24=E26,F26,IF($I$24&lt;=G26,F26*0.3,0)),0.05)</f>
        <v>1.8</v>
      </c>
      <c r="J26" s="13">
        <f>+CEILING(IF($J$24&lt;=G26,F26*0.3,0),0.05)</f>
        <v>0</v>
      </c>
      <c r="K26" s="13">
        <f>+CEILING(IF($K$24&lt;=G26,F26*0.3,0),0.05)</f>
        <v>0</v>
      </c>
      <c r="L26" s="13">
        <f>+CEILING(IF($L$24&lt;=G26,F26*0.3,0),0.05)</f>
        <v>0</v>
      </c>
      <c r="M26" s="13">
        <f>CEILING(IF($M$24&lt;=G26,F26*0.3,0),0.05)</f>
        <v>0</v>
      </c>
    </row>
    <row r="27" spans="1:13" ht="12.75">
      <c r="A27" s="8">
        <v>2</v>
      </c>
      <c r="B27" s="12"/>
      <c r="D27" s="4"/>
      <c r="E27" s="10"/>
      <c r="F27" s="11"/>
      <c r="G27" s="1"/>
      <c r="I27" s="13">
        <f>+CEILING(IF($I$24=E27,F27,IF($I$24&lt;=G27,F27*0.3,0)),0.05)</f>
        <v>0</v>
      </c>
      <c r="J27" s="13">
        <f>+CEILING(IF($J$24&lt;=G27,F27*0.3,0),0.05)</f>
        <v>0</v>
      </c>
      <c r="K27" s="13">
        <f>+CEILING(IF($K$24&lt;=G27,F27*0.3,0),0.05)</f>
        <v>0</v>
      </c>
      <c r="L27" s="13">
        <f>+CEILING(IF($L$24&lt;=G27,F27*0.3,0),0.05)</f>
        <v>0</v>
      </c>
      <c r="M27" s="13">
        <f>CEILING(IF($M$24&lt;=G27,F27*0.3,0),0.05)</f>
        <v>0</v>
      </c>
    </row>
    <row r="28" spans="1:13" ht="12.75">
      <c r="A28" s="8">
        <v>3</v>
      </c>
      <c r="B28" s="19"/>
      <c r="D28" s="4"/>
      <c r="E28" s="10"/>
      <c r="F28" s="11"/>
      <c r="G28" s="1"/>
      <c r="I28" s="13">
        <f>+CEILING(IF($I$24=E28,F28,IF($I$24&lt;=G28,F28*0.3,0)),0.05)</f>
        <v>0</v>
      </c>
      <c r="J28" s="13">
        <f>+CEILING(IF($J$24&lt;=G28,F28*0.3,0),0.05)</f>
        <v>0</v>
      </c>
      <c r="K28" s="13">
        <f>+CEILING(IF($K$24&lt;=G28,F28*0.3,0),0.05)</f>
        <v>0</v>
      </c>
      <c r="L28" s="13">
        <f>+CEILING(IF($L$24&lt;=G28,F28*0.3,0),0.05)</f>
        <v>0</v>
      </c>
      <c r="M28" s="13">
        <f>CEILING(IF($M$24&lt;=G28,F28*0.3,0),0.05)</f>
        <v>0</v>
      </c>
    </row>
    <row r="29" spans="1:13" ht="12.75">
      <c r="A29" s="8">
        <v>4</v>
      </c>
      <c r="B29" s="12"/>
      <c r="D29" s="4"/>
      <c r="E29" s="10"/>
      <c r="F29" s="11"/>
      <c r="G29" s="1"/>
      <c r="I29" s="13">
        <f>+CEILING(IF($I$24=E29,F29,IF($I$24&lt;=G29,F29*0.3,0)),0.05)</f>
        <v>0</v>
      </c>
      <c r="J29" s="13">
        <f>+CEILING(IF($J$24&lt;=G29,F29*0.3,0),0.05)</f>
        <v>0</v>
      </c>
      <c r="K29" s="13">
        <f>+CEILING(IF($K$24&lt;=G29,F29*0.3,0),0.05)</f>
        <v>0</v>
      </c>
      <c r="L29" s="13">
        <f>+CEILING(IF($L$24&lt;=G29,F29*0.3,0),0.05)</f>
        <v>0</v>
      </c>
      <c r="M29" s="13">
        <f>CEILING(IF($M$24&lt;=G29,F29*0.3,0),0.05)</f>
        <v>0</v>
      </c>
    </row>
    <row r="30" spans="1:13" ht="12.75">
      <c r="A30" s="8">
        <v>5</v>
      </c>
      <c r="D30" s="4"/>
      <c r="E30" s="4"/>
      <c r="G30" s="4"/>
      <c r="I30" s="13">
        <f>+CEILING(IF($I$24=E30,F30,IF($I$24&lt;=G30,F30*0.3,0)),0.05)</f>
        <v>0</v>
      </c>
      <c r="J30" s="13">
        <f>+CEILING(IF($J$24&lt;=G30,F30*0.3,0),0.05)</f>
        <v>0</v>
      </c>
      <c r="K30" s="13">
        <f>+CEILING(IF($K$24&lt;=G30,F30*0.3,0),0.05)</f>
        <v>0</v>
      </c>
      <c r="L30" s="13">
        <f>+CEILING(IF($L$24&lt;=G30,F30*0.3,0),0.05)</f>
        <v>0</v>
      </c>
      <c r="M30" s="13">
        <f>CEILING(IF($M$24&lt;=G30,F30*0.3,0),0.05)</f>
        <v>0</v>
      </c>
    </row>
    <row r="31" spans="9:13" ht="7.5" customHeight="1">
      <c r="I31" s="12"/>
      <c r="J31" s="12"/>
      <c r="K31" s="12"/>
      <c r="L31" s="12"/>
      <c r="M31" s="12"/>
    </row>
    <row r="32" spans="9:13" ht="12.75">
      <c r="I32" s="14">
        <f>+SUM(I26:I31)</f>
        <v>1.8</v>
      </c>
      <c r="J32" s="14">
        <f>+SUM(J26:J31)</f>
        <v>0</v>
      </c>
      <c r="K32" s="14">
        <f>+SUM(K26:K31)</f>
        <v>0</v>
      </c>
      <c r="L32" s="14">
        <f>+SUM(L26:L31)</f>
        <v>0</v>
      </c>
      <c r="M32" s="14">
        <f>+SUM(M26:M31)</f>
        <v>0</v>
      </c>
    </row>
    <row r="33" spans="9:13" ht="12.75">
      <c r="I33" s="9"/>
      <c r="J33" s="9"/>
      <c r="K33" s="9"/>
      <c r="L33" s="9"/>
      <c r="M33" s="9"/>
    </row>
    <row r="34" spans="1:13" ht="15.75">
      <c r="A34" s="78" t="s">
        <v>16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</row>
    <row r="35" spans="9:13" ht="7.5" customHeight="1">
      <c r="I35" s="9"/>
      <c r="J35" s="9"/>
      <c r="K35" s="9"/>
      <c r="L35" s="9"/>
      <c r="M35" s="9"/>
    </row>
    <row r="36" spans="1:13" ht="12.75">
      <c r="A36" s="8"/>
      <c r="B36" s="5" t="s">
        <v>19</v>
      </c>
      <c r="C36" s="6"/>
      <c r="D36" s="6"/>
      <c r="E36" s="6"/>
      <c r="F36" s="6" t="s">
        <v>18</v>
      </c>
      <c r="G36" s="6" t="s">
        <v>17</v>
      </c>
      <c r="I36" s="7">
        <f>+I$3</f>
        <v>2007</v>
      </c>
      <c r="J36" s="7">
        <f>+J$3</f>
        <v>2008</v>
      </c>
      <c r="K36" s="7">
        <f>+K$3</f>
        <v>2009</v>
      </c>
      <c r="L36" s="7">
        <f>+L$3</f>
        <v>2010</v>
      </c>
      <c r="M36" s="7">
        <f>+M$3</f>
        <v>2011</v>
      </c>
    </row>
    <row r="37" spans="1:13" ht="7.5" customHeight="1">
      <c r="A37" s="8"/>
      <c r="J37" s="9"/>
      <c r="K37" s="9"/>
      <c r="L37" s="9"/>
      <c r="M37" s="9"/>
    </row>
    <row r="38" spans="1:13" ht="12.75">
      <c r="A38" s="8">
        <v>1</v>
      </c>
      <c r="B38" s="76"/>
      <c r="C38" s="76"/>
      <c r="D38" s="76"/>
      <c r="E38" s="76"/>
      <c r="F38" s="15"/>
      <c r="G38" s="4"/>
      <c r="I38" s="20">
        <f>F38</f>
        <v>0</v>
      </c>
      <c r="J38" s="22">
        <v>0</v>
      </c>
      <c r="K38" s="22">
        <v>0</v>
      </c>
      <c r="L38" s="22">
        <v>0</v>
      </c>
      <c r="M38" s="22">
        <v>0</v>
      </c>
    </row>
    <row r="39" spans="1:13" ht="12.75">
      <c r="A39" s="8">
        <v>2</v>
      </c>
      <c r="B39" s="76"/>
      <c r="C39" s="76"/>
      <c r="D39" s="76"/>
      <c r="E39" s="76"/>
      <c r="I39" s="22"/>
      <c r="J39" s="22"/>
      <c r="K39" s="22"/>
      <c r="L39" s="22"/>
      <c r="M39" s="22"/>
    </row>
    <row r="40" spans="1:13" ht="7.5" customHeight="1">
      <c r="A40" s="8"/>
      <c r="I40" s="9"/>
      <c r="J40" s="9"/>
      <c r="K40" s="9"/>
      <c r="L40" s="9"/>
      <c r="M40" s="9"/>
    </row>
    <row r="41" spans="1:13" ht="12.75">
      <c r="A41" s="8"/>
      <c r="I41" s="9">
        <f>+SUM(I38:I40)</f>
        <v>0</v>
      </c>
      <c r="J41" s="9">
        <f>+SUM(J38:J40)</f>
        <v>0</v>
      </c>
      <c r="K41" s="9">
        <f>+SUM(K38:K40)</f>
        <v>0</v>
      </c>
      <c r="L41" s="9">
        <f>+SUM(L38:L40)</f>
        <v>0</v>
      </c>
      <c r="M41" s="9">
        <f>+SUM(M38:M40)</f>
        <v>0</v>
      </c>
    </row>
  </sheetData>
  <sheetProtection/>
  <mergeCells count="5">
    <mergeCell ref="B38:E38"/>
    <mergeCell ref="B39:E39"/>
    <mergeCell ref="A1:M1"/>
    <mergeCell ref="A22:M22"/>
    <mergeCell ref="A34:M34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Light,Bold"&amp;14Jon Peterson&amp;R&amp;"Copperplate Gothic Light,Bold"&amp;12&amp;D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.7109375" style="3" customWidth="1"/>
    <col min="2" max="2" width="20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ht="7.5" customHeight="1"/>
    <row r="3" spans="2:13" ht="12.75">
      <c r="B3" s="5" t="s">
        <v>1</v>
      </c>
      <c r="C3" s="6" t="s">
        <v>13</v>
      </c>
      <c r="D3" s="6" t="s">
        <v>4</v>
      </c>
      <c r="E3" s="6" t="s">
        <v>5</v>
      </c>
      <c r="F3" s="6" t="s">
        <v>3</v>
      </c>
      <c r="G3" s="6" t="s">
        <v>14</v>
      </c>
      <c r="I3" s="7">
        <v>2007</v>
      </c>
      <c r="J3" s="7">
        <v>2008</v>
      </c>
      <c r="K3" s="7">
        <v>2009</v>
      </c>
      <c r="L3" s="7">
        <v>2010</v>
      </c>
      <c r="M3" s="7">
        <v>2011</v>
      </c>
    </row>
    <row r="4" spans="2:6" ht="7.5" customHeight="1">
      <c r="B4" s="5"/>
      <c r="C4" s="7"/>
      <c r="E4" s="7"/>
      <c r="F4" s="7"/>
    </row>
    <row r="5" spans="1:13" ht="12.75">
      <c r="A5" s="8">
        <v>1</v>
      </c>
      <c r="B5" s="12" t="s">
        <v>326</v>
      </c>
      <c r="C5" s="4" t="s">
        <v>68</v>
      </c>
      <c r="D5" s="4" t="s">
        <v>52</v>
      </c>
      <c r="E5" s="10" t="s">
        <v>36</v>
      </c>
      <c r="F5" s="11">
        <v>18.05</v>
      </c>
      <c r="G5" s="1">
        <v>2011</v>
      </c>
      <c r="I5" s="13">
        <f aca="true" t="shared" si="0" ref="I5:M14">+IF($G5&gt;=I$3,$F5,0)</f>
        <v>18.05</v>
      </c>
      <c r="J5" s="13">
        <f t="shared" si="0"/>
        <v>18.05</v>
      </c>
      <c r="K5" s="13">
        <f t="shared" si="0"/>
        <v>18.05</v>
      </c>
      <c r="L5" s="13">
        <f t="shared" si="0"/>
        <v>18.05</v>
      </c>
      <c r="M5" s="13">
        <f t="shared" si="0"/>
        <v>18.05</v>
      </c>
    </row>
    <row r="6" spans="1:13" ht="12.75">
      <c r="A6" s="8">
        <v>2</v>
      </c>
      <c r="B6" s="12" t="s">
        <v>318</v>
      </c>
      <c r="C6" s="4" t="s">
        <v>67</v>
      </c>
      <c r="D6" s="4" t="s">
        <v>61</v>
      </c>
      <c r="E6" s="10" t="s">
        <v>36</v>
      </c>
      <c r="F6" s="11">
        <v>4.4</v>
      </c>
      <c r="G6" s="1">
        <v>2011</v>
      </c>
      <c r="I6" s="13">
        <f t="shared" si="0"/>
        <v>4.4</v>
      </c>
      <c r="J6" s="13">
        <f t="shared" si="0"/>
        <v>4.4</v>
      </c>
      <c r="K6" s="13">
        <f t="shared" si="0"/>
        <v>4.4</v>
      </c>
      <c r="L6" s="13">
        <f t="shared" si="0"/>
        <v>4.4</v>
      </c>
      <c r="M6" s="13">
        <f t="shared" si="0"/>
        <v>4.4</v>
      </c>
    </row>
    <row r="7" spans="1:13" ht="12.75">
      <c r="A7" s="8">
        <v>3</v>
      </c>
      <c r="B7" s="12" t="s">
        <v>319</v>
      </c>
      <c r="C7" s="4" t="s">
        <v>34</v>
      </c>
      <c r="D7" s="4" t="s">
        <v>65</v>
      </c>
      <c r="E7" s="10" t="s">
        <v>36</v>
      </c>
      <c r="F7" s="11">
        <v>1.6</v>
      </c>
      <c r="G7" s="1">
        <v>2011</v>
      </c>
      <c r="I7" s="13">
        <f t="shared" si="0"/>
        <v>1.6</v>
      </c>
      <c r="J7" s="13">
        <f t="shared" si="0"/>
        <v>1.6</v>
      </c>
      <c r="K7" s="13">
        <f t="shared" si="0"/>
        <v>1.6</v>
      </c>
      <c r="L7" s="13">
        <f t="shared" si="0"/>
        <v>1.6</v>
      </c>
      <c r="M7" s="13">
        <f t="shared" si="0"/>
        <v>1.6</v>
      </c>
    </row>
    <row r="8" spans="1:13" ht="12.75">
      <c r="A8" s="8">
        <v>4</v>
      </c>
      <c r="B8" s="12" t="s">
        <v>218</v>
      </c>
      <c r="C8" s="4" t="s">
        <v>34</v>
      </c>
      <c r="D8" s="4" t="s">
        <v>61</v>
      </c>
      <c r="E8" s="10" t="s">
        <v>36</v>
      </c>
      <c r="F8" s="11">
        <v>4.8</v>
      </c>
      <c r="G8" s="1">
        <v>2010</v>
      </c>
      <c r="I8" s="13">
        <f t="shared" si="0"/>
        <v>4.8</v>
      </c>
      <c r="J8" s="13">
        <f t="shared" si="0"/>
        <v>4.8</v>
      </c>
      <c r="K8" s="13">
        <f t="shared" si="0"/>
        <v>4.8</v>
      </c>
      <c r="L8" s="13">
        <f t="shared" si="0"/>
        <v>4.8</v>
      </c>
      <c r="M8" s="13">
        <f t="shared" si="0"/>
        <v>0</v>
      </c>
    </row>
    <row r="9" spans="1:13" ht="12.75">
      <c r="A9" s="8">
        <v>5</v>
      </c>
      <c r="B9" s="12" t="s">
        <v>223</v>
      </c>
      <c r="C9" s="4" t="s">
        <v>67</v>
      </c>
      <c r="D9" s="4" t="s">
        <v>41</v>
      </c>
      <c r="E9" s="10" t="s">
        <v>36</v>
      </c>
      <c r="F9" s="11">
        <v>2.95</v>
      </c>
      <c r="G9" s="1">
        <v>2010</v>
      </c>
      <c r="I9" s="13">
        <f t="shared" si="0"/>
        <v>2.95</v>
      </c>
      <c r="J9" s="13">
        <f t="shared" si="0"/>
        <v>2.95</v>
      </c>
      <c r="K9" s="13">
        <f t="shared" si="0"/>
        <v>2.95</v>
      </c>
      <c r="L9" s="13">
        <f t="shared" si="0"/>
        <v>2.95</v>
      </c>
      <c r="M9" s="13">
        <f t="shared" si="0"/>
        <v>0</v>
      </c>
    </row>
    <row r="10" spans="1:13" ht="12.75">
      <c r="A10" s="8">
        <v>6</v>
      </c>
      <c r="B10" s="12" t="s">
        <v>237</v>
      </c>
      <c r="C10" s="4" t="s">
        <v>67</v>
      </c>
      <c r="D10" s="4" t="s">
        <v>41</v>
      </c>
      <c r="E10" s="10" t="s">
        <v>36</v>
      </c>
      <c r="F10" s="11">
        <v>1.5</v>
      </c>
      <c r="G10" s="1">
        <v>2010</v>
      </c>
      <c r="I10" s="13">
        <f t="shared" si="0"/>
        <v>1.5</v>
      </c>
      <c r="J10" s="13">
        <f t="shared" si="0"/>
        <v>1.5</v>
      </c>
      <c r="K10" s="13">
        <f t="shared" si="0"/>
        <v>1.5</v>
      </c>
      <c r="L10" s="13">
        <f t="shared" si="0"/>
        <v>1.5</v>
      </c>
      <c r="M10" s="13">
        <f t="shared" si="0"/>
        <v>0</v>
      </c>
    </row>
    <row r="11" spans="1:13" ht="12.75">
      <c r="A11" s="8">
        <v>7</v>
      </c>
      <c r="B11" s="12" t="s">
        <v>165</v>
      </c>
      <c r="C11" s="4" t="s">
        <v>40</v>
      </c>
      <c r="D11" s="4" t="s">
        <v>116</v>
      </c>
      <c r="E11" s="10" t="s">
        <v>36</v>
      </c>
      <c r="F11" s="11">
        <v>4.35</v>
      </c>
      <c r="G11" s="1">
        <v>2009</v>
      </c>
      <c r="I11" s="13">
        <f t="shared" si="0"/>
        <v>4.35</v>
      </c>
      <c r="J11" s="13">
        <f t="shared" si="0"/>
        <v>4.35</v>
      </c>
      <c r="K11" s="13">
        <f t="shared" si="0"/>
        <v>4.35</v>
      </c>
      <c r="L11" s="13">
        <f t="shared" si="0"/>
        <v>0</v>
      </c>
      <c r="M11" s="13">
        <f t="shared" si="0"/>
        <v>0</v>
      </c>
    </row>
    <row r="12" spans="1:13" ht="12.75">
      <c r="A12" s="8">
        <v>8</v>
      </c>
      <c r="B12" s="12" t="s">
        <v>184</v>
      </c>
      <c r="C12" s="4" t="s">
        <v>34</v>
      </c>
      <c r="D12" s="4" t="s">
        <v>63</v>
      </c>
      <c r="E12" s="10" t="s">
        <v>36</v>
      </c>
      <c r="F12" s="11">
        <v>1.35</v>
      </c>
      <c r="G12" s="1">
        <v>2009</v>
      </c>
      <c r="I12" s="13">
        <f t="shared" si="0"/>
        <v>1.35</v>
      </c>
      <c r="J12" s="13">
        <f t="shared" si="0"/>
        <v>1.35</v>
      </c>
      <c r="K12" s="13">
        <f t="shared" si="0"/>
        <v>1.35</v>
      </c>
      <c r="L12" s="13">
        <f t="shared" si="0"/>
        <v>0</v>
      </c>
      <c r="M12" s="13">
        <f t="shared" si="0"/>
        <v>0</v>
      </c>
    </row>
    <row r="13" spans="1:13" ht="12.75">
      <c r="A13" s="8">
        <v>9</v>
      </c>
      <c r="B13" s="12" t="s">
        <v>275</v>
      </c>
      <c r="C13" s="4" t="s">
        <v>72</v>
      </c>
      <c r="D13" s="4" t="s">
        <v>54</v>
      </c>
      <c r="E13" s="10" t="s">
        <v>36</v>
      </c>
      <c r="F13" s="11">
        <v>21</v>
      </c>
      <c r="G13" s="1">
        <v>2008</v>
      </c>
      <c r="I13" s="13">
        <f t="shared" si="0"/>
        <v>21</v>
      </c>
      <c r="J13" s="13">
        <f t="shared" si="0"/>
        <v>21</v>
      </c>
      <c r="K13" s="13">
        <f t="shared" si="0"/>
        <v>0</v>
      </c>
      <c r="L13" s="13">
        <f t="shared" si="0"/>
        <v>0</v>
      </c>
      <c r="M13" s="13">
        <f t="shared" si="0"/>
        <v>0</v>
      </c>
    </row>
    <row r="14" spans="1:13" ht="12.75">
      <c r="A14" s="8">
        <v>10</v>
      </c>
      <c r="B14" s="12" t="s">
        <v>199</v>
      </c>
      <c r="C14" s="4" t="s">
        <v>46</v>
      </c>
      <c r="D14" s="4" t="s">
        <v>65</v>
      </c>
      <c r="E14" s="10" t="s">
        <v>36</v>
      </c>
      <c r="F14" s="11">
        <v>9.9</v>
      </c>
      <c r="G14" s="1">
        <v>2008</v>
      </c>
      <c r="I14" s="13">
        <f t="shared" si="0"/>
        <v>9.9</v>
      </c>
      <c r="J14" s="13">
        <f t="shared" si="0"/>
        <v>9.9</v>
      </c>
      <c r="K14" s="13">
        <f t="shared" si="0"/>
        <v>0</v>
      </c>
      <c r="L14" s="13">
        <f t="shared" si="0"/>
        <v>0</v>
      </c>
      <c r="M14" s="13">
        <f t="shared" si="0"/>
        <v>0</v>
      </c>
    </row>
    <row r="15" spans="1:13" ht="12.75">
      <c r="A15" s="8">
        <v>11</v>
      </c>
      <c r="B15" s="12" t="s">
        <v>127</v>
      </c>
      <c r="C15" s="4" t="s">
        <v>71</v>
      </c>
      <c r="D15" s="4" t="s">
        <v>35</v>
      </c>
      <c r="E15" s="10" t="s">
        <v>36</v>
      </c>
      <c r="F15" s="11">
        <v>2.4</v>
      </c>
      <c r="G15" s="1">
        <v>2008</v>
      </c>
      <c r="I15" s="13">
        <f aca="true" t="shared" si="1" ref="I15:M18">+IF($G15&gt;=I$3,$F15,0)</f>
        <v>2.4</v>
      </c>
      <c r="J15" s="13">
        <f t="shared" si="1"/>
        <v>2.4</v>
      </c>
      <c r="K15" s="13">
        <f t="shared" si="1"/>
        <v>0</v>
      </c>
      <c r="L15" s="13">
        <f t="shared" si="1"/>
        <v>0</v>
      </c>
      <c r="M15" s="13">
        <f t="shared" si="1"/>
        <v>0</v>
      </c>
    </row>
    <row r="16" spans="1:13" ht="12.75">
      <c r="A16" s="8">
        <v>12</v>
      </c>
      <c r="B16" s="12" t="s">
        <v>136</v>
      </c>
      <c r="C16" s="4" t="s">
        <v>70</v>
      </c>
      <c r="D16" s="4" t="s">
        <v>35</v>
      </c>
      <c r="E16" s="10" t="s">
        <v>36</v>
      </c>
      <c r="F16" s="11">
        <v>1.2</v>
      </c>
      <c r="G16" s="1">
        <v>2008</v>
      </c>
      <c r="I16" s="13">
        <f t="shared" si="1"/>
        <v>1.2</v>
      </c>
      <c r="J16" s="13">
        <f t="shared" si="1"/>
        <v>1.2</v>
      </c>
      <c r="K16" s="13">
        <f t="shared" si="1"/>
        <v>0</v>
      </c>
      <c r="L16" s="13">
        <f t="shared" si="1"/>
        <v>0</v>
      </c>
      <c r="M16" s="13">
        <f t="shared" si="1"/>
        <v>0</v>
      </c>
    </row>
    <row r="17" spans="1:13" ht="12.75">
      <c r="A17" s="8">
        <v>13</v>
      </c>
      <c r="B17" s="12" t="s">
        <v>102</v>
      </c>
      <c r="C17" s="4" t="s">
        <v>69</v>
      </c>
      <c r="D17" s="4" t="s">
        <v>53</v>
      </c>
      <c r="E17" s="10" t="s">
        <v>36</v>
      </c>
      <c r="F17" s="11">
        <v>11.4</v>
      </c>
      <c r="G17" s="1">
        <v>2007</v>
      </c>
      <c r="I17" s="13">
        <f t="shared" si="1"/>
        <v>11.4</v>
      </c>
      <c r="J17" s="13">
        <f t="shared" si="1"/>
        <v>0</v>
      </c>
      <c r="K17" s="13">
        <f t="shared" si="1"/>
        <v>0</v>
      </c>
      <c r="L17" s="13">
        <f t="shared" si="1"/>
        <v>0</v>
      </c>
      <c r="M17" s="13">
        <f t="shared" si="1"/>
        <v>0</v>
      </c>
    </row>
    <row r="18" spans="1:13" ht="12.75">
      <c r="A18" s="8">
        <v>14</v>
      </c>
      <c r="B18" s="12" t="s">
        <v>103</v>
      </c>
      <c r="C18" s="4" t="s">
        <v>70</v>
      </c>
      <c r="D18" s="4" t="s">
        <v>65</v>
      </c>
      <c r="E18" s="10" t="s">
        <v>36</v>
      </c>
      <c r="F18" s="11">
        <v>8.35</v>
      </c>
      <c r="G18" s="1">
        <v>2007</v>
      </c>
      <c r="I18" s="13">
        <f t="shared" si="1"/>
        <v>8.35</v>
      </c>
      <c r="J18" s="13">
        <f t="shared" si="1"/>
        <v>0</v>
      </c>
      <c r="K18" s="13">
        <f t="shared" si="1"/>
        <v>0</v>
      </c>
      <c r="L18" s="13">
        <f t="shared" si="1"/>
        <v>0</v>
      </c>
      <c r="M18" s="13">
        <f t="shared" si="1"/>
        <v>0</v>
      </c>
    </row>
    <row r="19" spans="9:13" ht="7.5" customHeight="1">
      <c r="I19" s="12"/>
      <c r="J19" s="12"/>
      <c r="K19" s="12"/>
      <c r="L19" s="12"/>
      <c r="M19" s="12"/>
    </row>
    <row r="20" spans="2:13" ht="12.75">
      <c r="B20" s="12"/>
      <c r="D20" s="4"/>
      <c r="E20" s="10"/>
      <c r="F20" s="11"/>
      <c r="G20" s="1"/>
      <c r="I20" s="14">
        <f>+SUM(I5:I18)</f>
        <v>93.25000000000001</v>
      </c>
      <c r="J20" s="14">
        <f>+SUM(J5:J18)</f>
        <v>73.50000000000001</v>
      </c>
      <c r="K20" s="14">
        <f>+SUM(K5:K18)</f>
        <v>39.00000000000001</v>
      </c>
      <c r="L20" s="14">
        <f>+SUM(L5:L18)</f>
        <v>33.300000000000004</v>
      </c>
      <c r="M20" s="14">
        <f>+SUM(M5:M18)</f>
        <v>24.050000000000004</v>
      </c>
    </row>
    <row r="22" spans="1:13" ht="15.75">
      <c r="A22" s="78" t="s">
        <v>15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</row>
    <row r="23" ht="7.5" customHeight="1"/>
    <row r="24" spans="2:13" ht="12.75">
      <c r="B24" s="5" t="s">
        <v>1</v>
      </c>
      <c r="C24" s="6" t="s">
        <v>13</v>
      </c>
      <c r="D24" s="6" t="s">
        <v>4</v>
      </c>
      <c r="E24" s="6" t="s">
        <v>6</v>
      </c>
      <c r="F24" s="6" t="s">
        <v>3</v>
      </c>
      <c r="G24" s="6" t="s">
        <v>14</v>
      </c>
      <c r="I24" s="7">
        <f>+I$3</f>
        <v>2007</v>
      </c>
      <c r="J24" s="7">
        <f>+J$3</f>
        <v>2008</v>
      </c>
      <c r="K24" s="7">
        <f>+K$3</f>
        <v>2009</v>
      </c>
      <c r="L24" s="7">
        <f>+L$3</f>
        <v>2010</v>
      </c>
      <c r="M24" s="7">
        <f>+M$3</f>
        <v>2011</v>
      </c>
    </row>
    <row r="25" spans="2:6" ht="7.5" customHeight="1">
      <c r="B25" s="5"/>
      <c r="C25" s="7"/>
      <c r="E25" s="7"/>
      <c r="F25" s="7"/>
    </row>
    <row r="26" spans="1:13" ht="12.75">
      <c r="A26" s="8">
        <v>1</v>
      </c>
      <c r="B26" s="12" t="s">
        <v>208</v>
      </c>
      <c r="C26" s="4" t="s">
        <v>68</v>
      </c>
      <c r="D26" s="4" t="s">
        <v>58</v>
      </c>
      <c r="E26" s="10">
        <v>2006</v>
      </c>
      <c r="F26" s="11">
        <v>1.6</v>
      </c>
      <c r="G26" s="1">
        <v>2009</v>
      </c>
      <c r="I26" s="13">
        <f>+CEILING(IF($I$24=E26,F26,IF($I$24&lt;=G26,F26*0.3,0)),0.05)</f>
        <v>0.5</v>
      </c>
      <c r="J26" s="13">
        <f>+CEILING(IF($J$24&lt;=G26,F26*0.3,0),0.05)</f>
        <v>0.5</v>
      </c>
      <c r="K26" s="13">
        <f>+CEILING(IF($K$24&lt;=G26,F26*0.3,0),0.05)</f>
        <v>0.5</v>
      </c>
      <c r="L26" s="13">
        <f>+CEILING(IF($L$24&lt;=G26,F26*0.3,0),0.05)</f>
        <v>0</v>
      </c>
      <c r="M26" s="13">
        <f>CEILING(IF($M$24&lt;=G26,F26*0.3,0),0.05)</f>
        <v>0</v>
      </c>
    </row>
    <row r="27" spans="1:13" ht="12.75">
      <c r="A27" s="8">
        <v>2</v>
      </c>
      <c r="B27" s="21" t="s">
        <v>188</v>
      </c>
      <c r="C27" s="4" t="s">
        <v>70</v>
      </c>
      <c r="D27" s="4" t="s">
        <v>47</v>
      </c>
      <c r="E27" s="10">
        <v>2006</v>
      </c>
      <c r="F27" s="11">
        <v>1.35</v>
      </c>
      <c r="G27" s="1">
        <v>2009</v>
      </c>
      <c r="I27" s="13">
        <f>+CEILING(IF($I$24=E27,F27,IF($I$24&lt;=G27,F27*0.3,0)),0.05)</f>
        <v>0.45</v>
      </c>
      <c r="J27" s="13">
        <f>+CEILING(IF($J$24&lt;=G27,F27*0.3,0),0.05)</f>
        <v>0.45</v>
      </c>
      <c r="K27" s="13">
        <f>+CEILING(IF($K$24&lt;=G27,F27*0.3,0),0.05)</f>
        <v>0.45</v>
      </c>
      <c r="L27" s="13">
        <f>+CEILING(IF($L$24&lt;=G27,F27*0.3,0),0.05)</f>
        <v>0</v>
      </c>
      <c r="M27" s="13">
        <f>CEILING(IF($M$24&lt;=G27,F27*0.3,0),0.05)</f>
        <v>0</v>
      </c>
    </row>
    <row r="28" spans="1:13" ht="12.75">
      <c r="A28" s="8">
        <v>3</v>
      </c>
      <c r="B28" s="12" t="s">
        <v>109</v>
      </c>
      <c r="C28" s="4" t="s">
        <v>72</v>
      </c>
      <c r="D28" s="4" t="s">
        <v>56</v>
      </c>
      <c r="E28" s="10">
        <v>2006</v>
      </c>
      <c r="F28" s="11">
        <v>2.2</v>
      </c>
      <c r="G28" s="1">
        <v>2007</v>
      </c>
      <c r="I28" s="13">
        <f>+CEILING(IF($I$24=E28,F28,IF($I$24&lt;=G28,F28*0.3,0)),0.05)</f>
        <v>0.7000000000000001</v>
      </c>
      <c r="J28" s="13">
        <f>+CEILING(IF($J$24&lt;=G28,F28*0.3,0),0.05)</f>
        <v>0</v>
      </c>
      <c r="K28" s="13">
        <f>+CEILING(IF($K$24&lt;=G28,F28*0.3,0),0.05)</f>
        <v>0</v>
      </c>
      <c r="L28" s="13">
        <f>+CEILING(IF($L$24&lt;=G28,F28*0.3,0),0.05)</f>
        <v>0</v>
      </c>
      <c r="M28" s="13">
        <f>CEILING(IF($M$24&lt;=G28,F28*0.3,0),0.05)</f>
        <v>0</v>
      </c>
    </row>
    <row r="29" spans="1:13" ht="12.75">
      <c r="A29" s="8">
        <v>4</v>
      </c>
      <c r="B29" s="12"/>
      <c r="D29" s="4"/>
      <c r="E29" s="10"/>
      <c r="F29" s="11"/>
      <c r="G29" s="1"/>
      <c r="I29" s="13">
        <f>+CEILING(IF($I$24=E29,F29,IF($I$24&lt;=G29,F29*0.3,0)),0.05)</f>
        <v>0</v>
      </c>
      <c r="J29" s="13">
        <f>+CEILING(IF($J$24&lt;=G29,F29*0.3,0),0.05)</f>
        <v>0</v>
      </c>
      <c r="K29" s="13">
        <f>+CEILING(IF($K$24&lt;=G29,F29*0.3,0),0.05)</f>
        <v>0</v>
      </c>
      <c r="L29" s="13">
        <f>+CEILING(IF($L$24&lt;=G29,F29*0.3,0),0.05)</f>
        <v>0</v>
      </c>
      <c r="M29" s="13">
        <f>CEILING(IF($M$24&lt;=G29,F29*0.3,0),0.05)</f>
        <v>0</v>
      </c>
    </row>
    <row r="30" spans="1:13" ht="12.75">
      <c r="A30" s="8">
        <v>5</v>
      </c>
      <c r="B30" s="12"/>
      <c r="D30" s="4"/>
      <c r="E30" s="10"/>
      <c r="F30" s="11"/>
      <c r="G30" s="1"/>
      <c r="I30" s="13">
        <f>+CEILING(IF($I$24=E30,F30,IF($I$24&lt;=G30,F30*0.3,0)),0.05)</f>
        <v>0</v>
      </c>
      <c r="J30" s="13">
        <f>+CEILING(IF($J$24&lt;=G30,F30*0.3,0),0.05)</f>
        <v>0</v>
      </c>
      <c r="K30" s="13">
        <f>+CEILING(IF($K$24&lt;=G30,F30*0.3,0),0.05)</f>
        <v>0</v>
      </c>
      <c r="L30" s="13">
        <f>+CEILING(IF($L$24&lt;=G30,F30*0.3,0),0.05)</f>
        <v>0</v>
      </c>
      <c r="M30" s="13">
        <f>CEILING(IF($M$24&lt;=G30,F30*0.3,0),0.05)</f>
        <v>0</v>
      </c>
    </row>
    <row r="31" spans="9:13" ht="7.5" customHeight="1">
      <c r="I31" s="12"/>
      <c r="J31" s="12"/>
      <c r="K31" s="12"/>
      <c r="L31" s="12"/>
      <c r="M31" s="12"/>
    </row>
    <row r="32" spans="9:13" ht="12.75">
      <c r="I32" s="14">
        <f>+SUM(I26:I31)</f>
        <v>1.65</v>
      </c>
      <c r="J32" s="14">
        <f>+SUM(J26:J31)</f>
        <v>0.95</v>
      </c>
      <c r="K32" s="14">
        <f>+SUM(K26:K31)</f>
        <v>0.95</v>
      </c>
      <c r="L32" s="14">
        <f>+SUM(L26:L31)</f>
        <v>0</v>
      </c>
      <c r="M32" s="14">
        <f>+SUM(M26:M31)</f>
        <v>0</v>
      </c>
    </row>
    <row r="33" spans="9:13" ht="12.75">
      <c r="I33" s="9"/>
      <c r="J33" s="9"/>
      <c r="K33" s="9"/>
      <c r="L33" s="9"/>
      <c r="M33" s="9"/>
    </row>
    <row r="34" spans="1:13" ht="15.75">
      <c r="A34" s="78" t="s">
        <v>16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</row>
    <row r="35" spans="9:13" ht="7.5" customHeight="1">
      <c r="I35" s="9"/>
      <c r="J35" s="9"/>
      <c r="K35" s="9"/>
      <c r="L35" s="9"/>
      <c r="M35" s="9"/>
    </row>
    <row r="36" spans="1:13" ht="12.75">
      <c r="A36" s="8"/>
      <c r="B36" s="5" t="s">
        <v>19</v>
      </c>
      <c r="C36" s="6"/>
      <c r="D36" s="6"/>
      <c r="E36" s="6"/>
      <c r="F36" s="6" t="s">
        <v>18</v>
      </c>
      <c r="G36" s="6" t="s">
        <v>17</v>
      </c>
      <c r="I36" s="7">
        <f>+I$3</f>
        <v>2007</v>
      </c>
      <c r="J36" s="7">
        <f>+J$3</f>
        <v>2008</v>
      </c>
      <c r="K36" s="7">
        <f>+K$3</f>
        <v>2009</v>
      </c>
      <c r="L36" s="7">
        <f>+L$3</f>
        <v>2010</v>
      </c>
      <c r="M36" s="7">
        <f>+M$3</f>
        <v>2011</v>
      </c>
    </row>
    <row r="37" spans="1:13" ht="7.5" customHeight="1">
      <c r="A37" s="8"/>
      <c r="I37" s="16"/>
      <c r="J37" s="16"/>
      <c r="K37" s="16"/>
      <c r="L37" s="16"/>
      <c r="M37" s="16"/>
    </row>
    <row r="38" spans="1:13" ht="12.75">
      <c r="A38" s="8">
        <v>1</v>
      </c>
      <c r="B38" s="76"/>
      <c r="C38" s="76"/>
      <c r="D38" s="76"/>
      <c r="E38" s="76"/>
      <c r="F38" s="15"/>
      <c r="G38" s="4"/>
      <c r="I38" s="20">
        <v>0</v>
      </c>
      <c r="J38" s="20">
        <v>0</v>
      </c>
      <c r="K38" s="20">
        <v>0</v>
      </c>
      <c r="L38" s="20">
        <v>0</v>
      </c>
      <c r="M38" s="20">
        <v>0</v>
      </c>
    </row>
    <row r="39" spans="1:13" ht="12.75">
      <c r="A39" s="8">
        <v>2</v>
      </c>
      <c r="B39" s="76"/>
      <c r="C39" s="76"/>
      <c r="D39" s="76"/>
      <c r="E39" s="76"/>
      <c r="F39" s="15"/>
      <c r="G39" s="4"/>
      <c r="I39" s="20">
        <f>F39</f>
        <v>0</v>
      </c>
      <c r="J39" s="20">
        <v>0</v>
      </c>
      <c r="K39" s="20">
        <v>0</v>
      </c>
      <c r="L39" s="20">
        <v>0</v>
      </c>
      <c r="M39" s="20">
        <v>0</v>
      </c>
    </row>
    <row r="40" spans="1:13" ht="7.5" customHeight="1">
      <c r="A40" s="8"/>
      <c r="I40" s="16"/>
      <c r="J40" s="16"/>
      <c r="K40" s="16"/>
      <c r="L40" s="16"/>
      <c r="M40" s="16"/>
    </row>
    <row r="41" spans="1:13" ht="12.75">
      <c r="A41" s="8"/>
      <c r="I41" s="9">
        <f>+SUM(I38:I40)</f>
        <v>0</v>
      </c>
      <c r="J41" s="9">
        <f>+SUM(J38:J40)</f>
        <v>0</v>
      </c>
      <c r="K41" s="9">
        <f>+SUM(K38:K40)</f>
        <v>0</v>
      </c>
      <c r="L41" s="9">
        <f>+SUM(L38:L40)</f>
        <v>0</v>
      </c>
      <c r="M41" s="9">
        <f>+SUM(M38:M40)</f>
        <v>0</v>
      </c>
    </row>
  </sheetData>
  <sheetProtection/>
  <mergeCells count="5">
    <mergeCell ref="B38:E38"/>
    <mergeCell ref="B39:E39"/>
    <mergeCell ref="A1:M1"/>
    <mergeCell ref="A22:M22"/>
    <mergeCell ref="A34:M34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Light,Bold"&amp;14Hyrum Hunt&amp;R&amp;"Copperplate Gothic Light,Bold"&amp;12&amp;D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4.7109375" style="3" customWidth="1"/>
    <col min="2" max="2" width="20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ht="7.5" customHeight="1"/>
    <row r="3" spans="2:13" ht="12.75">
      <c r="B3" s="5" t="s">
        <v>1</v>
      </c>
      <c r="C3" s="6" t="s">
        <v>13</v>
      </c>
      <c r="D3" s="6" t="s">
        <v>4</v>
      </c>
      <c r="E3" s="6" t="s">
        <v>5</v>
      </c>
      <c r="F3" s="6" t="s">
        <v>3</v>
      </c>
      <c r="G3" s="6" t="s">
        <v>14</v>
      </c>
      <c r="I3" s="7">
        <v>2007</v>
      </c>
      <c r="J3" s="7">
        <v>2008</v>
      </c>
      <c r="K3" s="7">
        <v>2009</v>
      </c>
      <c r="L3" s="7">
        <v>2010</v>
      </c>
      <c r="M3" s="7">
        <v>2011</v>
      </c>
    </row>
    <row r="4" spans="2:13" ht="7.5" customHeight="1">
      <c r="B4" s="5"/>
      <c r="C4" s="7"/>
      <c r="E4" s="7"/>
      <c r="F4" s="7"/>
      <c r="I4" s="12"/>
      <c r="J4" s="12"/>
      <c r="K4" s="12"/>
      <c r="L4" s="12"/>
      <c r="M4" s="12"/>
    </row>
    <row r="5" spans="1:13" ht="12.75">
      <c r="A5" s="8">
        <v>1</v>
      </c>
      <c r="B5" s="18" t="s">
        <v>338</v>
      </c>
      <c r="C5" s="4" t="s">
        <v>71</v>
      </c>
      <c r="D5" s="4" t="s">
        <v>66</v>
      </c>
      <c r="E5" s="10" t="s">
        <v>36</v>
      </c>
      <c r="F5" s="11">
        <v>4.25</v>
      </c>
      <c r="G5" s="1">
        <v>2011</v>
      </c>
      <c r="I5" s="13">
        <f aca="true" t="shared" si="0" ref="I5:M14">+IF($G5&gt;=I$3,$F5,0)</f>
        <v>4.25</v>
      </c>
      <c r="J5" s="13">
        <f t="shared" si="0"/>
        <v>4.25</v>
      </c>
      <c r="K5" s="13">
        <f t="shared" si="0"/>
        <v>4.25</v>
      </c>
      <c r="L5" s="13">
        <f t="shared" si="0"/>
        <v>4.25</v>
      </c>
      <c r="M5" s="13">
        <f t="shared" si="0"/>
        <v>4.25</v>
      </c>
    </row>
    <row r="6" spans="1:13" ht="12.75">
      <c r="A6" s="8">
        <v>2</v>
      </c>
      <c r="B6" s="18" t="s">
        <v>229</v>
      </c>
      <c r="C6" s="4" t="s">
        <v>34</v>
      </c>
      <c r="D6" s="4" t="s">
        <v>44</v>
      </c>
      <c r="E6" s="10" t="s">
        <v>36</v>
      </c>
      <c r="F6" s="11">
        <v>1.5</v>
      </c>
      <c r="G6" s="1">
        <v>2010</v>
      </c>
      <c r="I6" s="13">
        <f t="shared" si="0"/>
        <v>1.5</v>
      </c>
      <c r="J6" s="13">
        <f t="shared" si="0"/>
        <v>1.5</v>
      </c>
      <c r="K6" s="13">
        <f t="shared" si="0"/>
        <v>1.5</v>
      </c>
      <c r="L6" s="13">
        <f t="shared" si="0"/>
        <v>1.5</v>
      </c>
      <c r="M6" s="13">
        <f t="shared" si="0"/>
        <v>0</v>
      </c>
    </row>
    <row r="7" spans="1:13" ht="12.75">
      <c r="A7" s="8">
        <v>3</v>
      </c>
      <c r="B7" s="18" t="s">
        <v>330</v>
      </c>
      <c r="C7" s="4" t="s">
        <v>67</v>
      </c>
      <c r="D7" s="4" t="s">
        <v>45</v>
      </c>
      <c r="E7" s="10" t="s">
        <v>36</v>
      </c>
      <c r="F7" s="11">
        <v>10.7</v>
      </c>
      <c r="G7" s="1">
        <v>2009</v>
      </c>
      <c r="I7" s="13">
        <f t="shared" si="0"/>
        <v>10.7</v>
      </c>
      <c r="J7" s="13">
        <f t="shared" si="0"/>
        <v>10.7</v>
      </c>
      <c r="K7" s="13">
        <f t="shared" si="0"/>
        <v>10.7</v>
      </c>
      <c r="L7" s="13">
        <f t="shared" si="0"/>
        <v>0</v>
      </c>
      <c r="M7" s="13">
        <f t="shared" si="0"/>
        <v>0</v>
      </c>
    </row>
    <row r="8" spans="1:13" ht="12.75">
      <c r="A8" s="8">
        <v>4</v>
      </c>
      <c r="B8" s="18" t="s">
        <v>331</v>
      </c>
      <c r="C8" s="4" t="s">
        <v>70</v>
      </c>
      <c r="D8" s="4" t="s">
        <v>47</v>
      </c>
      <c r="E8" s="10" t="s">
        <v>36</v>
      </c>
      <c r="F8" s="11">
        <v>4.5</v>
      </c>
      <c r="G8" s="2">
        <v>2009</v>
      </c>
      <c r="I8" s="13">
        <f t="shared" si="0"/>
        <v>4.5</v>
      </c>
      <c r="J8" s="13">
        <f t="shared" si="0"/>
        <v>4.5</v>
      </c>
      <c r="K8" s="13">
        <f t="shared" si="0"/>
        <v>4.5</v>
      </c>
      <c r="L8" s="13">
        <f t="shared" si="0"/>
        <v>0</v>
      </c>
      <c r="M8" s="13">
        <f t="shared" si="0"/>
        <v>0</v>
      </c>
    </row>
    <row r="9" spans="1:13" ht="12.75">
      <c r="A9" s="8">
        <v>5</v>
      </c>
      <c r="B9" s="18" t="s">
        <v>139</v>
      </c>
      <c r="C9" s="4" t="s">
        <v>34</v>
      </c>
      <c r="D9" s="4" t="s">
        <v>53</v>
      </c>
      <c r="E9" s="10" t="s">
        <v>36</v>
      </c>
      <c r="F9" s="11">
        <v>10.5</v>
      </c>
      <c r="G9" s="1">
        <v>2008</v>
      </c>
      <c r="I9" s="13">
        <f t="shared" si="0"/>
        <v>10.5</v>
      </c>
      <c r="J9" s="13">
        <f t="shared" si="0"/>
        <v>10.5</v>
      </c>
      <c r="K9" s="13">
        <f t="shared" si="0"/>
        <v>0</v>
      </c>
      <c r="L9" s="13">
        <f t="shared" si="0"/>
        <v>0</v>
      </c>
      <c r="M9" s="13">
        <f t="shared" si="0"/>
        <v>0</v>
      </c>
    </row>
    <row r="10" spans="1:13" ht="12.75">
      <c r="A10" s="8">
        <v>6</v>
      </c>
      <c r="B10" s="18" t="s">
        <v>266</v>
      </c>
      <c r="C10" s="4" t="s">
        <v>69</v>
      </c>
      <c r="D10" s="4" t="s">
        <v>35</v>
      </c>
      <c r="E10" s="10" t="s">
        <v>36</v>
      </c>
      <c r="F10" s="11">
        <v>17</v>
      </c>
      <c r="G10" s="1">
        <v>2007</v>
      </c>
      <c r="I10" s="13">
        <f t="shared" si="0"/>
        <v>17</v>
      </c>
      <c r="J10" s="13">
        <f t="shared" si="0"/>
        <v>0</v>
      </c>
      <c r="K10" s="13">
        <f t="shared" si="0"/>
        <v>0</v>
      </c>
      <c r="L10" s="13">
        <f t="shared" si="0"/>
        <v>0</v>
      </c>
      <c r="M10" s="13">
        <f t="shared" si="0"/>
        <v>0</v>
      </c>
    </row>
    <row r="11" spans="1:13" ht="12.75">
      <c r="A11" s="8">
        <v>7</v>
      </c>
      <c r="B11" s="18" t="s">
        <v>280</v>
      </c>
      <c r="C11" s="4" t="s">
        <v>68</v>
      </c>
      <c r="D11" s="4" t="s">
        <v>60</v>
      </c>
      <c r="E11" s="10" t="s">
        <v>36</v>
      </c>
      <c r="F11" s="11">
        <v>16.05</v>
      </c>
      <c r="G11" s="1">
        <v>2007</v>
      </c>
      <c r="I11" s="13">
        <f t="shared" si="0"/>
        <v>16.05</v>
      </c>
      <c r="J11" s="13">
        <f t="shared" si="0"/>
        <v>0</v>
      </c>
      <c r="K11" s="13">
        <f t="shared" si="0"/>
        <v>0</v>
      </c>
      <c r="L11" s="13">
        <f t="shared" si="0"/>
        <v>0</v>
      </c>
      <c r="M11" s="13">
        <f t="shared" si="0"/>
        <v>0</v>
      </c>
    </row>
    <row r="12" spans="1:13" ht="12.75">
      <c r="A12" s="8">
        <v>8</v>
      </c>
      <c r="B12" s="18" t="s">
        <v>104</v>
      </c>
      <c r="C12" s="4" t="s">
        <v>46</v>
      </c>
      <c r="D12" s="4" t="s">
        <v>41</v>
      </c>
      <c r="E12" s="10" t="s">
        <v>36</v>
      </c>
      <c r="F12" s="11">
        <v>9.55</v>
      </c>
      <c r="G12" s="1">
        <v>2007</v>
      </c>
      <c r="I12" s="13">
        <f t="shared" si="0"/>
        <v>9.55</v>
      </c>
      <c r="J12" s="13">
        <f t="shared" si="0"/>
        <v>0</v>
      </c>
      <c r="K12" s="13">
        <f t="shared" si="0"/>
        <v>0</v>
      </c>
      <c r="L12" s="13">
        <f t="shared" si="0"/>
        <v>0</v>
      </c>
      <c r="M12" s="13">
        <f t="shared" si="0"/>
        <v>0</v>
      </c>
    </row>
    <row r="13" spans="1:13" ht="12.75">
      <c r="A13" s="8">
        <v>9</v>
      </c>
      <c r="B13" s="17" t="s">
        <v>106</v>
      </c>
      <c r="C13" s="4" t="s">
        <v>68</v>
      </c>
      <c r="D13" s="4" t="s">
        <v>62</v>
      </c>
      <c r="E13" s="10" t="s">
        <v>36</v>
      </c>
      <c r="F13" s="11">
        <v>4.4</v>
      </c>
      <c r="G13" s="1">
        <v>2007</v>
      </c>
      <c r="I13" s="13">
        <f t="shared" si="0"/>
        <v>4.4</v>
      </c>
      <c r="J13" s="13">
        <f t="shared" si="0"/>
        <v>0</v>
      </c>
      <c r="K13" s="13">
        <f t="shared" si="0"/>
        <v>0</v>
      </c>
      <c r="L13" s="13">
        <f t="shared" si="0"/>
        <v>0</v>
      </c>
      <c r="M13" s="13">
        <f t="shared" si="0"/>
        <v>0</v>
      </c>
    </row>
    <row r="14" spans="1:13" ht="12.75">
      <c r="A14" s="8">
        <v>10</v>
      </c>
      <c r="B14" s="18" t="s">
        <v>105</v>
      </c>
      <c r="C14" s="4" t="s">
        <v>69</v>
      </c>
      <c r="D14" s="4" t="s">
        <v>48</v>
      </c>
      <c r="E14" s="10" t="s">
        <v>36</v>
      </c>
      <c r="F14" s="11">
        <v>3.6</v>
      </c>
      <c r="G14" s="1">
        <v>2007</v>
      </c>
      <c r="I14" s="13">
        <f t="shared" si="0"/>
        <v>3.6</v>
      </c>
      <c r="J14" s="13">
        <f t="shared" si="0"/>
        <v>0</v>
      </c>
      <c r="K14" s="13">
        <f t="shared" si="0"/>
        <v>0</v>
      </c>
      <c r="L14" s="13">
        <f t="shared" si="0"/>
        <v>0</v>
      </c>
      <c r="M14" s="13">
        <f t="shared" si="0"/>
        <v>0</v>
      </c>
    </row>
    <row r="15" spans="1:13" ht="12.75">
      <c r="A15" s="8">
        <v>11</v>
      </c>
      <c r="B15" s="18" t="s">
        <v>390</v>
      </c>
      <c r="C15" s="4" t="s">
        <v>70</v>
      </c>
      <c r="D15" s="4" t="s">
        <v>45</v>
      </c>
      <c r="E15" s="10" t="s">
        <v>36</v>
      </c>
      <c r="F15" s="11">
        <v>1.6</v>
      </c>
      <c r="G15" s="1">
        <v>2007</v>
      </c>
      <c r="I15" s="13">
        <f aca="true" t="shared" si="1" ref="I15:M18">+IF($G15&gt;=I$3,$F15,0)</f>
        <v>1.6</v>
      </c>
      <c r="J15" s="13">
        <f t="shared" si="1"/>
        <v>0</v>
      </c>
      <c r="K15" s="13">
        <f t="shared" si="1"/>
        <v>0</v>
      </c>
      <c r="L15" s="13">
        <f t="shared" si="1"/>
        <v>0</v>
      </c>
      <c r="M15" s="13">
        <f t="shared" si="1"/>
        <v>0</v>
      </c>
    </row>
    <row r="16" spans="1:13" ht="12.75">
      <c r="A16" s="8">
        <v>12</v>
      </c>
      <c r="B16" s="18" t="s">
        <v>252</v>
      </c>
      <c r="C16" s="4" t="s">
        <v>67</v>
      </c>
      <c r="D16" s="4" t="s">
        <v>54</v>
      </c>
      <c r="E16" s="10" t="s">
        <v>36</v>
      </c>
      <c r="F16" s="11">
        <v>1.6</v>
      </c>
      <c r="G16" s="1">
        <v>2007</v>
      </c>
      <c r="I16" s="13">
        <f t="shared" si="1"/>
        <v>1.6</v>
      </c>
      <c r="J16" s="13">
        <f t="shared" si="1"/>
        <v>0</v>
      </c>
      <c r="K16" s="13">
        <f t="shared" si="1"/>
        <v>0</v>
      </c>
      <c r="L16" s="13">
        <f t="shared" si="1"/>
        <v>0</v>
      </c>
      <c r="M16" s="13">
        <f t="shared" si="1"/>
        <v>0</v>
      </c>
    </row>
    <row r="17" spans="1:13" ht="12.75">
      <c r="A17" s="8">
        <v>13</v>
      </c>
      <c r="B17" s="18" t="s">
        <v>391</v>
      </c>
      <c r="C17" s="4" t="s">
        <v>70</v>
      </c>
      <c r="D17" s="4" t="s">
        <v>48</v>
      </c>
      <c r="E17" s="10" t="s">
        <v>36</v>
      </c>
      <c r="F17" s="11">
        <v>1.6</v>
      </c>
      <c r="G17" s="1">
        <v>2007</v>
      </c>
      <c r="I17" s="13">
        <f t="shared" si="1"/>
        <v>1.6</v>
      </c>
      <c r="J17" s="13">
        <f t="shared" si="1"/>
        <v>0</v>
      </c>
      <c r="K17" s="13">
        <f t="shared" si="1"/>
        <v>0</v>
      </c>
      <c r="L17" s="13">
        <f t="shared" si="1"/>
        <v>0</v>
      </c>
      <c r="M17" s="13">
        <f t="shared" si="1"/>
        <v>0</v>
      </c>
    </row>
    <row r="18" spans="1:13" ht="12.75">
      <c r="A18" s="8">
        <v>14</v>
      </c>
      <c r="B18" s="18" t="s">
        <v>361</v>
      </c>
      <c r="C18" s="4" t="s">
        <v>72</v>
      </c>
      <c r="D18" s="4" t="s">
        <v>52</v>
      </c>
      <c r="E18" s="10" t="s">
        <v>36</v>
      </c>
      <c r="F18" s="11">
        <v>1.6</v>
      </c>
      <c r="G18" s="1">
        <v>2007</v>
      </c>
      <c r="I18" s="13">
        <f t="shared" si="1"/>
        <v>1.6</v>
      </c>
      <c r="J18" s="13">
        <f t="shared" si="1"/>
        <v>0</v>
      </c>
      <c r="K18" s="13">
        <f t="shared" si="1"/>
        <v>0</v>
      </c>
      <c r="L18" s="13">
        <f t="shared" si="1"/>
        <v>0</v>
      </c>
      <c r="M18" s="13">
        <f t="shared" si="1"/>
        <v>0</v>
      </c>
    </row>
    <row r="19" spans="9:13" ht="7.5" customHeight="1">
      <c r="I19" s="12"/>
      <c r="J19" s="12"/>
      <c r="K19" s="12"/>
      <c r="L19" s="12"/>
      <c r="M19" s="12"/>
    </row>
    <row r="20" spans="2:13" ht="12.75">
      <c r="B20" s="12"/>
      <c r="D20" s="4"/>
      <c r="E20" s="10"/>
      <c r="F20" s="11"/>
      <c r="G20" s="1"/>
      <c r="I20" s="14">
        <f>+SUM(I5:I18)</f>
        <v>88.44999999999997</v>
      </c>
      <c r="J20" s="14">
        <f>+SUM(J5:J18)</f>
        <v>31.45</v>
      </c>
      <c r="K20" s="14">
        <f>+SUM(K5:K18)</f>
        <v>20.95</v>
      </c>
      <c r="L20" s="14">
        <f>+SUM(L5:L18)</f>
        <v>5.75</v>
      </c>
      <c r="M20" s="14">
        <f>+SUM(M5:M18)</f>
        <v>4.25</v>
      </c>
    </row>
    <row r="22" spans="1:13" ht="15.75">
      <c r="A22" s="78" t="s">
        <v>15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</row>
    <row r="23" ht="7.5" customHeight="1"/>
    <row r="24" spans="2:13" ht="12.75">
      <c r="B24" s="5" t="s">
        <v>1</v>
      </c>
      <c r="C24" s="6" t="s">
        <v>13</v>
      </c>
      <c r="D24" s="6" t="s">
        <v>4</v>
      </c>
      <c r="E24" s="6" t="s">
        <v>6</v>
      </c>
      <c r="F24" s="6" t="s">
        <v>3</v>
      </c>
      <c r="G24" s="6" t="s">
        <v>14</v>
      </c>
      <c r="I24" s="7">
        <f>+I3</f>
        <v>2007</v>
      </c>
      <c r="J24" s="7">
        <f>+J3</f>
        <v>2008</v>
      </c>
      <c r="K24" s="7">
        <f>+K3</f>
        <v>2009</v>
      </c>
      <c r="L24" s="7">
        <f>+L3</f>
        <v>2010</v>
      </c>
      <c r="M24" s="7">
        <f>M3</f>
        <v>2011</v>
      </c>
    </row>
    <row r="25" spans="2:6" ht="7.5" customHeight="1">
      <c r="B25" s="5"/>
      <c r="C25" s="7"/>
      <c r="E25" s="7"/>
      <c r="F25" s="7"/>
    </row>
    <row r="26" spans="1:13" ht="12.75">
      <c r="A26" s="8">
        <v>1</v>
      </c>
      <c r="B26" s="18" t="s">
        <v>252</v>
      </c>
      <c r="C26" s="4" t="s">
        <v>67</v>
      </c>
      <c r="D26" s="4" t="s">
        <v>54</v>
      </c>
      <c r="E26" s="10">
        <v>2007</v>
      </c>
      <c r="F26" s="11">
        <v>1.5</v>
      </c>
      <c r="G26" s="1">
        <v>2010</v>
      </c>
      <c r="I26" s="13">
        <f aca="true" t="shared" si="2" ref="I26:I34">+CEILING(IF($I$24=E26,F26,IF($I$24&lt;=G26,F26*0.3,0)),0.05)</f>
        <v>1.5</v>
      </c>
      <c r="J26" s="13">
        <f aca="true" t="shared" si="3" ref="J26:J34">+CEILING(IF($J$24&lt;=G26,F26*0.3,0),0.05)</f>
        <v>0.45</v>
      </c>
      <c r="K26" s="13">
        <f aca="true" t="shared" si="4" ref="K26:K34">+CEILING(IF($K$24&lt;=G26,F26*0.3,0),0.05)</f>
        <v>0.45</v>
      </c>
      <c r="L26" s="13">
        <f aca="true" t="shared" si="5" ref="L26:L34">+CEILING(IF($L$24&lt;=G26,F26*0.3,0),0.05)</f>
        <v>0.45</v>
      </c>
      <c r="M26" s="13">
        <f aca="true" t="shared" si="6" ref="M26:M34">CEILING(IF($M$24&lt;=G26,F26*0.3,0),0.05)</f>
        <v>0</v>
      </c>
    </row>
    <row r="27" spans="1:13" ht="12.75">
      <c r="A27" s="8">
        <v>2</v>
      </c>
      <c r="B27" s="18" t="s">
        <v>175</v>
      </c>
      <c r="C27" s="4" t="s">
        <v>34</v>
      </c>
      <c r="D27" s="4" t="s">
        <v>57</v>
      </c>
      <c r="E27" s="10">
        <v>2006</v>
      </c>
      <c r="F27" s="11">
        <v>1.5</v>
      </c>
      <c r="G27" s="1">
        <v>2009</v>
      </c>
      <c r="I27" s="13">
        <f t="shared" si="2"/>
        <v>0.45</v>
      </c>
      <c r="J27" s="13">
        <f t="shared" si="3"/>
        <v>0.45</v>
      </c>
      <c r="K27" s="13">
        <f t="shared" si="4"/>
        <v>0.45</v>
      </c>
      <c r="L27" s="13">
        <f t="shared" si="5"/>
        <v>0</v>
      </c>
      <c r="M27" s="13">
        <f t="shared" si="6"/>
        <v>0</v>
      </c>
    </row>
    <row r="28" spans="1:13" ht="12.75">
      <c r="A28" s="8">
        <v>3</v>
      </c>
      <c r="B28" s="18" t="s">
        <v>86</v>
      </c>
      <c r="C28" s="4" t="s">
        <v>70</v>
      </c>
      <c r="D28" s="4" t="s">
        <v>65</v>
      </c>
      <c r="E28" s="10">
        <v>2007</v>
      </c>
      <c r="F28" s="11">
        <v>7.5</v>
      </c>
      <c r="G28" s="1">
        <v>2007</v>
      </c>
      <c r="I28" s="13">
        <f t="shared" si="2"/>
        <v>7.5</v>
      </c>
      <c r="J28" s="13">
        <f t="shared" si="3"/>
        <v>0</v>
      </c>
      <c r="K28" s="13">
        <f t="shared" si="4"/>
        <v>0</v>
      </c>
      <c r="L28" s="13">
        <f t="shared" si="5"/>
        <v>0</v>
      </c>
      <c r="M28" s="13">
        <f t="shared" si="6"/>
        <v>0</v>
      </c>
    </row>
    <row r="29" spans="1:13" ht="12.75">
      <c r="A29" s="8">
        <v>4</v>
      </c>
      <c r="B29" s="18" t="s">
        <v>146</v>
      </c>
      <c r="C29" s="4" t="s">
        <v>46</v>
      </c>
      <c r="D29" s="4" t="s">
        <v>116</v>
      </c>
      <c r="E29" s="10">
        <v>2007</v>
      </c>
      <c r="F29" s="11">
        <v>1.6</v>
      </c>
      <c r="G29" s="1">
        <v>2007</v>
      </c>
      <c r="I29" s="13">
        <f t="shared" si="2"/>
        <v>1.6</v>
      </c>
      <c r="J29" s="13">
        <f t="shared" si="3"/>
        <v>0</v>
      </c>
      <c r="K29" s="13">
        <f t="shared" si="4"/>
        <v>0</v>
      </c>
      <c r="L29" s="13">
        <f t="shared" si="5"/>
        <v>0</v>
      </c>
      <c r="M29" s="13">
        <f t="shared" si="6"/>
        <v>0</v>
      </c>
    </row>
    <row r="30" spans="1:13" ht="12.75">
      <c r="A30" s="8">
        <v>5</v>
      </c>
      <c r="B30" s="18" t="s">
        <v>341</v>
      </c>
      <c r="C30" s="4" t="s">
        <v>34</v>
      </c>
      <c r="D30" s="4" t="s">
        <v>37</v>
      </c>
      <c r="E30" s="10">
        <v>2007</v>
      </c>
      <c r="F30" s="11">
        <v>1.6</v>
      </c>
      <c r="G30" s="1">
        <v>2007</v>
      </c>
      <c r="I30" s="13">
        <f t="shared" si="2"/>
        <v>1.6</v>
      </c>
      <c r="J30" s="13">
        <f t="shared" si="3"/>
        <v>0</v>
      </c>
      <c r="K30" s="13">
        <f t="shared" si="4"/>
        <v>0</v>
      </c>
      <c r="L30" s="13">
        <f t="shared" si="5"/>
        <v>0</v>
      </c>
      <c r="M30" s="13">
        <f t="shared" si="6"/>
        <v>0</v>
      </c>
    </row>
    <row r="31" spans="1:13" ht="12.75">
      <c r="A31" s="8">
        <v>6</v>
      </c>
      <c r="B31" s="18" t="s">
        <v>348</v>
      </c>
      <c r="C31" s="4" t="s">
        <v>67</v>
      </c>
      <c r="D31" s="4" t="s">
        <v>47</v>
      </c>
      <c r="E31" s="10">
        <v>2007</v>
      </c>
      <c r="F31" s="11">
        <v>1.6</v>
      </c>
      <c r="G31" s="1">
        <v>2007</v>
      </c>
      <c r="I31" s="13">
        <f t="shared" si="2"/>
        <v>1.6</v>
      </c>
      <c r="J31" s="13">
        <f t="shared" si="3"/>
        <v>0</v>
      </c>
      <c r="K31" s="13">
        <f t="shared" si="4"/>
        <v>0</v>
      </c>
      <c r="L31" s="13">
        <f t="shared" si="5"/>
        <v>0</v>
      </c>
      <c r="M31" s="13">
        <f t="shared" si="6"/>
        <v>0</v>
      </c>
    </row>
    <row r="32" spans="1:13" ht="12.75">
      <c r="A32" s="8">
        <v>7</v>
      </c>
      <c r="B32" s="17" t="s">
        <v>150</v>
      </c>
      <c r="C32" s="4" t="s">
        <v>34</v>
      </c>
      <c r="D32" s="4" t="s">
        <v>66</v>
      </c>
      <c r="E32" s="10">
        <v>2004</v>
      </c>
      <c r="F32" s="11">
        <v>1.1</v>
      </c>
      <c r="G32" s="1">
        <v>2007</v>
      </c>
      <c r="I32" s="13">
        <f>+CEILING(IF($I$24=E32,F32,IF($I$24&lt;=G32,F32*0.3,0)),0.05)</f>
        <v>0.35000000000000003</v>
      </c>
      <c r="J32" s="13">
        <f>+CEILING(IF($J$24&lt;=G32,F32*0.3,0),0.05)</f>
        <v>0</v>
      </c>
      <c r="K32" s="13">
        <f>+CEILING(IF($K$24&lt;=G32,F32*0.3,0),0.05)</f>
        <v>0</v>
      </c>
      <c r="L32" s="13">
        <f>+CEILING(IF($L$24&lt;=G32,F32*0.3,0),0.05)</f>
        <v>0</v>
      </c>
      <c r="M32" s="13">
        <f>CEILING(IF($M$24&lt;=G32,F32*0.3,0),0.05)</f>
        <v>0</v>
      </c>
    </row>
    <row r="33" spans="1:13" ht="12.75">
      <c r="A33" s="8">
        <v>8</v>
      </c>
      <c r="B33" s="18"/>
      <c r="D33" s="4"/>
      <c r="E33" s="10"/>
      <c r="F33" s="11"/>
      <c r="G33" s="1"/>
      <c r="I33" s="13">
        <f>+CEILING(IF($I$24=E33,F33,IF($I$24&lt;=G33,F33*0.3,0)),0.05)</f>
        <v>0</v>
      </c>
      <c r="J33" s="13">
        <f>+CEILING(IF($J$24&lt;=G33,F33*0.3,0),0.05)</f>
        <v>0</v>
      </c>
      <c r="K33" s="13">
        <f>+CEILING(IF($K$24&lt;=G33,F33*0.3,0),0.05)</f>
        <v>0</v>
      </c>
      <c r="L33" s="13">
        <f>+CEILING(IF($L$24&lt;=G33,F33*0.3,0),0.05)</f>
        <v>0</v>
      </c>
      <c r="M33" s="13">
        <f>CEILING(IF($M$24&lt;=G33,F33*0.3,0),0.05)</f>
        <v>0</v>
      </c>
    </row>
    <row r="34" spans="1:13" ht="12.75">
      <c r="A34" s="8">
        <v>9</v>
      </c>
      <c r="B34" s="18"/>
      <c r="D34" s="4"/>
      <c r="E34" s="10"/>
      <c r="F34" s="11"/>
      <c r="G34" s="1"/>
      <c r="I34" s="13">
        <f t="shared" si="2"/>
        <v>0</v>
      </c>
      <c r="J34" s="13">
        <f t="shared" si="3"/>
        <v>0</v>
      </c>
      <c r="K34" s="13">
        <f t="shared" si="4"/>
        <v>0</v>
      </c>
      <c r="L34" s="13">
        <f t="shared" si="5"/>
        <v>0</v>
      </c>
      <c r="M34" s="13">
        <f t="shared" si="6"/>
        <v>0</v>
      </c>
    </row>
    <row r="35" spans="1:13" ht="12.75">
      <c r="A35" s="8">
        <v>10</v>
      </c>
      <c r="B35" s="18"/>
      <c r="D35" s="4"/>
      <c r="E35" s="10"/>
      <c r="F35" s="11"/>
      <c r="G35" s="1"/>
      <c r="I35" s="13">
        <f>+CEILING(IF($I$24=E35,F35,IF($I$24&lt;=G35,F35*0.3,0)),0.05)</f>
        <v>0</v>
      </c>
      <c r="J35" s="13">
        <f>+CEILING(IF($J$24&lt;=G35,F35*0.3,0),0.05)</f>
        <v>0</v>
      </c>
      <c r="K35" s="13">
        <f>+CEILING(IF($K$24&lt;=G35,F35*0.3,0),0.05)</f>
        <v>0</v>
      </c>
      <c r="L35" s="13">
        <f>+CEILING(IF($L$24&lt;=G35,F35*0.3,0),0.05)</f>
        <v>0</v>
      </c>
      <c r="M35" s="13">
        <f>CEILING(IF($M$24&lt;=G35,F35*0.3,0),0.05)</f>
        <v>0</v>
      </c>
    </row>
    <row r="36" spans="1:13" ht="12.75">
      <c r="A36" s="8">
        <v>11</v>
      </c>
      <c r="B36" s="18"/>
      <c r="D36" s="4"/>
      <c r="E36" s="10"/>
      <c r="F36" s="11"/>
      <c r="G36" s="1"/>
      <c r="I36" s="13">
        <f>+CEILING(IF($I$24=E36,F36,IF($I$24&lt;=G36,F36*0.3,0)),0.05)</f>
        <v>0</v>
      </c>
      <c r="J36" s="13">
        <f>+CEILING(IF($J$24&lt;=G36,F36*0.3,0),0.05)</f>
        <v>0</v>
      </c>
      <c r="K36" s="13">
        <f>+CEILING(IF($K$24&lt;=G36,F36*0.3,0),0.05)</f>
        <v>0</v>
      </c>
      <c r="L36" s="13">
        <f>+CEILING(IF($L$24&lt;=G36,F36*0.3,0),0.05)</f>
        <v>0</v>
      </c>
      <c r="M36" s="13">
        <f>CEILING(IF($M$24&lt;=G36,F36*0.3,0),0.05)</f>
        <v>0</v>
      </c>
    </row>
    <row r="37" spans="1:13" ht="12.75">
      <c r="A37" s="8">
        <v>12</v>
      </c>
      <c r="B37" s="18"/>
      <c r="D37" s="4"/>
      <c r="E37" s="10"/>
      <c r="F37" s="11"/>
      <c r="G37" s="1"/>
      <c r="I37" s="13">
        <f>+CEILING(IF($I$24=E37,F37,IF($I$24&lt;=G37,F37*0.3,0)),0.05)</f>
        <v>0</v>
      </c>
      <c r="J37" s="13">
        <f>+CEILING(IF($J$24&lt;=G37,F37*0.3,0),0.05)</f>
        <v>0</v>
      </c>
      <c r="K37" s="13">
        <f>+CEILING(IF($K$24&lt;=G37,F37*0.3,0),0.05)</f>
        <v>0</v>
      </c>
      <c r="L37" s="13">
        <f>+CEILING(IF($L$24&lt;=G37,F37*0.3,0),0.05)</f>
        <v>0</v>
      </c>
      <c r="M37" s="13">
        <f>CEILING(IF($M$24&lt;=G37,F37*0.3,0),0.05)</f>
        <v>0</v>
      </c>
    </row>
    <row r="38" spans="1:13" ht="12.75">
      <c r="A38" s="8">
        <v>13</v>
      </c>
      <c r="B38" s="18"/>
      <c r="D38" s="4"/>
      <c r="E38" s="10"/>
      <c r="F38" s="11"/>
      <c r="G38" s="1"/>
      <c r="I38" s="13">
        <f>+CEILING(IF($I$24=E38,F38,IF($I$24&lt;=G38,F38*0.3,0)),0.05)</f>
        <v>0</v>
      </c>
      <c r="J38" s="13">
        <f>+CEILING(IF($J$24&lt;=G38,F38*0.3,0),0.05)</f>
        <v>0</v>
      </c>
      <c r="K38" s="13">
        <f>+CEILING(IF($K$24&lt;=G38,F38*0.3,0),0.05)</f>
        <v>0</v>
      </c>
      <c r="L38" s="13">
        <f>+CEILING(IF($L$24&lt;=G38,F38*0.3,0),0.05)</f>
        <v>0</v>
      </c>
      <c r="M38" s="13">
        <f>CEILING(IF($M$24&lt;=G38,F38*0.3,0),0.05)</f>
        <v>0</v>
      </c>
    </row>
    <row r="39" spans="1:13" ht="12.75">
      <c r="A39" s="8">
        <v>14</v>
      </c>
      <c r="B39" s="18"/>
      <c r="D39" s="4"/>
      <c r="E39" s="10"/>
      <c r="F39" s="11"/>
      <c r="G39" s="1"/>
      <c r="I39" s="13">
        <f>+CEILING(IF($I$24=E39,F39,IF($I$24&lt;=G39,F39*0.3,0)),0.05)</f>
        <v>0</v>
      </c>
      <c r="J39" s="13">
        <f>+CEILING(IF($J$24&lt;=G39,F39*0.3,0),0.05)</f>
        <v>0</v>
      </c>
      <c r="K39" s="13">
        <f>+CEILING(IF($K$24&lt;=G39,F39*0.3,0),0.05)</f>
        <v>0</v>
      </c>
      <c r="L39" s="13">
        <f>+CEILING(IF($L$24&lt;=G39,F39*0.3,0),0.05)</f>
        <v>0</v>
      </c>
      <c r="M39" s="13">
        <f>CEILING(IF($M$24&lt;=G39,F39*0.3,0),0.05)</f>
        <v>0</v>
      </c>
    </row>
    <row r="40" spans="9:13" ht="7.5" customHeight="1">
      <c r="I40" s="12"/>
      <c r="J40" s="12"/>
      <c r="K40" s="12"/>
      <c r="L40" s="12"/>
      <c r="M40" s="12"/>
    </row>
    <row r="41" spans="9:13" ht="12.75">
      <c r="I41" s="14">
        <f>+SUM(I26:I40)</f>
        <v>14.599999999999998</v>
      </c>
      <c r="J41" s="14">
        <f>+SUM(J26:J40)</f>
        <v>0.9</v>
      </c>
      <c r="K41" s="14">
        <f>+SUM(K26:K40)</f>
        <v>0.9</v>
      </c>
      <c r="L41" s="14">
        <f>+SUM(L26:L40)</f>
        <v>0.45</v>
      </c>
      <c r="M41" s="14">
        <f>+SUM(M26:M40)</f>
        <v>0</v>
      </c>
    </row>
    <row r="42" spans="9:13" ht="12.75">
      <c r="I42" s="9"/>
      <c r="J42" s="9"/>
      <c r="K42" s="9"/>
      <c r="L42" s="9"/>
      <c r="M42" s="9"/>
    </row>
    <row r="43" spans="1:13" ht="15.75">
      <c r="A43" s="78" t="s">
        <v>16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</row>
    <row r="44" spans="9:13" ht="7.5" customHeight="1">
      <c r="I44" s="9"/>
      <c r="J44" s="9"/>
      <c r="K44" s="9"/>
      <c r="L44" s="9"/>
      <c r="M44" s="9"/>
    </row>
    <row r="45" spans="1:13" ht="12.75">
      <c r="A45" s="8"/>
      <c r="B45" s="5" t="s">
        <v>19</v>
      </c>
      <c r="C45" s="6"/>
      <c r="D45" s="6"/>
      <c r="E45" s="6"/>
      <c r="F45" s="6" t="s">
        <v>18</v>
      </c>
      <c r="G45" s="6" t="s">
        <v>17</v>
      </c>
      <c r="I45" s="7">
        <f>+I$3</f>
        <v>2007</v>
      </c>
      <c r="J45" s="7">
        <f>+J$3</f>
        <v>2008</v>
      </c>
      <c r="K45" s="7">
        <f>+K$3</f>
        <v>2009</v>
      </c>
      <c r="L45" s="7">
        <f>+L$3</f>
        <v>2010</v>
      </c>
      <c r="M45" s="7">
        <f>+M$3</f>
        <v>2011</v>
      </c>
    </row>
    <row r="46" spans="1:13" ht="7.5" customHeight="1">
      <c r="A46" s="8"/>
      <c r="I46" s="16"/>
      <c r="J46" s="16"/>
      <c r="K46" s="16"/>
      <c r="L46" s="16"/>
      <c r="M46" s="16"/>
    </row>
    <row r="47" spans="1:13" ht="12.75">
      <c r="A47" s="8">
        <v>1</v>
      </c>
      <c r="B47" s="76" t="s">
        <v>395</v>
      </c>
      <c r="C47" s="76"/>
      <c r="D47" s="76"/>
      <c r="E47" s="76"/>
      <c r="F47" s="15">
        <v>-3.95</v>
      </c>
      <c r="G47" s="1">
        <v>2007</v>
      </c>
      <c r="I47" s="20">
        <f>+F47</f>
        <v>-3.95</v>
      </c>
      <c r="J47" s="20">
        <v>0</v>
      </c>
      <c r="K47" s="20">
        <v>0</v>
      </c>
      <c r="L47" s="20">
        <v>0</v>
      </c>
      <c r="M47" s="20">
        <v>0</v>
      </c>
    </row>
    <row r="48" spans="1:13" ht="12.75">
      <c r="A48" s="8">
        <v>2</v>
      </c>
      <c r="B48" s="76"/>
      <c r="C48" s="76"/>
      <c r="D48" s="76"/>
      <c r="E48" s="76"/>
      <c r="I48" s="16"/>
      <c r="J48" s="16"/>
      <c r="K48" s="16"/>
      <c r="L48" s="16"/>
      <c r="M48" s="16"/>
    </row>
    <row r="49" spans="1:13" ht="7.5" customHeight="1">
      <c r="A49" s="8"/>
      <c r="I49" s="16"/>
      <c r="J49" s="16"/>
      <c r="K49" s="16"/>
      <c r="L49" s="16"/>
      <c r="M49" s="16"/>
    </row>
    <row r="50" spans="1:13" ht="12.75">
      <c r="A50" s="8"/>
      <c r="I50" s="9">
        <f>+SUM(I47:I49)</f>
        <v>-3.95</v>
      </c>
      <c r="J50" s="9">
        <f>+SUM(J47:J49)</f>
        <v>0</v>
      </c>
      <c r="K50" s="9">
        <f>+SUM(K47:K49)</f>
        <v>0</v>
      </c>
      <c r="L50" s="9">
        <f>+SUM(L47:L49)</f>
        <v>0</v>
      </c>
      <c r="M50" s="9">
        <f>+SUM(M47:M49)</f>
        <v>0</v>
      </c>
    </row>
  </sheetData>
  <sheetProtection/>
  <mergeCells count="5">
    <mergeCell ref="B47:E47"/>
    <mergeCell ref="B48:E48"/>
    <mergeCell ref="A1:M1"/>
    <mergeCell ref="A22:M22"/>
    <mergeCell ref="A43:M43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Light,Bold"&amp;14Ben Woodford&amp;R&amp;"Copperplate Gothic Light,Bold"&amp;12&amp;D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4.7109375" style="3" customWidth="1"/>
    <col min="2" max="2" width="20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ht="7.5" customHeight="1"/>
    <row r="3" spans="2:13" ht="12.75">
      <c r="B3" s="5" t="s">
        <v>1</v>
      </c>
      <c r="C3" s="6" t="s">
        <v>13</v>
      </c>
      <c r="D3" s="6" t="s">
        <v>4</v>
      </c>
      <c r="E3" s="6" t="s">
        <v>5</v>
      </c>
      <c r="F3" s="6" t="s">
        <v>3</v>
      </c>
      <c r="G3" s="6" t="s">
        <v>14</v>
      </c>
      <c r="I3" s="7">
        <v>2007</v>
      </c>
      <c r="J3" s="7">
        <v>2008</v>
      </c>
      <c r="K3" s="7">
        <v>2009</v>
      </c>
      <c r="L3" s="7">
        <v>2010</v>
      </c>
      <c r="M3" s="7">
        <v>2011</v>
      </c>
    </row>
    <row r="4" spans="2:6" ht="7.5" customHeight="1">
      <c r="B4" s="5"/>
      <c r="C4" s="7"/>
      <c r="E4" s="7"/>
      <c r="F4" s="7"/>
    </row>
    <row r="5" spans="1:13" ht="12.75">
      <c r="A5" s="8">
        <v>1</v>
      </c>
      <c r="B5" s="12" t="s">
        <v>259</v>
      </c>
      <c r="C5" s="4" t="s">
        <v>67</v>
      </c>
      <c r="D5" s="4" t="s">
        <v>64</v>
      </c>
      <c r="E5" s="10" t="s">
        <v>36</v>
      </c>
      <c r="F5" s="11">
        <v>28.2</v>
      </c>
      <c r="G5" s="1">
        <v>2011</v>
      </c>
      <c r="I5" s="13">
        <f aca="true" t="shared" si="0" ref="I5:M14">+IF($G5&gt;=I$3,$F5,0)</f>
        <v>28.2</v>
      </c>
      <c r="J5" s="13">
        <f t="shared" si="0"/>
        <v>28.2</v>
      </c>
      <c r="K5" s="13">
        <f t="shared" si="0"/>
        <v>28.2</v>
      </c>
      <c r="L5" s="13">
        <f t="shared" si="0"/>
        <v>28.2</v>
      </c>
      <c r="M5" s="13">
        <f t="shared" si="0"/>
        <v>28.2</v>
      </c>
    </row>
    <row r="6" spans="1:13" ht="12.75">
      <c r="A6" s="8">
        <v>2</v>
      </c>
      <c r="B6" s="12" t="s">
        <v>258</v>
      </c>
      <c r="C6" s="4" t="s">
        <v>34</v>
      </c>
      <c r="D6" s="4" t="s">
        <v>55</v>
      </c>
      <c r="E6" s="10" t="s">
        <v>36</v>
      </c>
      <c r="F6" s="11">
        <v>4</v>
      </c>
      <c r="G6" s="1">
        <v>2011</v>
      </c>
      <c r="I6" s="13">
        <f t="shared" si="0"/>
        <v>4</v>
      </c>
      <c r="J6" s="13">
        <f t="shared" si="0"/>
        <v>4</v>
      </c>
      <c r="K6" s="13">
        <f t="shared" si="0"/>
        <v>4</v>
      </c>
      <c r="L6" s="13">
        <f t="shared" si="0"/>
        <v>4</v>
      </c>
      <c r="M6" s="13">
        <f t="shared" si="0"/>
        <v>4</v>
      </c>
    </row>
    <row r="7" spans="1:13" ht="12.75">
      <c r="A7" s="8">
        <v>3</v>
      </c>
      <c r="B7" s="18" t="s">
        <v>336</v>
      </c>
      <c r="C7" s="4" t="s">
        <v>40</v>
      </c>
      <c r="D7" s="4" t="s">
        <v>44</v>
      </c>
      <c r="E7" s="10" t="s">
        <v>36</v>
      </c>
      <c r="F7" s="11">
        <v>1.6</v>
      </c>
      <c r="G7" s="1">
        <v>2011</v>
      </c>
      <c r="I7" s="13">
        <f t="shared" si="0"/>
        <v>1.6</v>
      </c>
      <c r="J7" s="13">
        <f t="shared" si="0"/>
        <v>1.6</v>
      </c>
      <c r="K7" s="13">
        <f t="shared" si="0"/>
        <v>1.6</v>
      </c>
      <c r="L7" s="13">
        <f t="shared" si="0"/>
        <v>1.6</v>
      </c>
      <c r="M7" s="13">
        <f t="shared" si="0"/>
        <v>1.6</v>
      </c>
    </row>
    <row r="8" spans="1:13" ht="12.75">
      <c r="A8" s="8">
        <v>4</v>
      </c>
      <c r="B8" s="12" t="s">
        <v>200</v>
      </c>
      <c r="C8" s="4" t="s">
        <v>72</v>
      </c>
      <c r="D8" s="4" t="s">
        <v>51</v>
      </c>
      <c r="E8" s="10" t="s">
        <v>36</v>
      </c>
      <c r="F8" s="11">
        <v>4.75</v>
      </c>
      <c r="G8" s="1">
        <v>2010</v>
      </c>
      <c r="I8" s="13">
        <f t="shared" si="0"/>
        <v>4.75</v>
      </c>
      <c r="J8" s="13">
        <f t="shared" si="0"/>
        <v>4.75</v>
      </c>
      <c r="K8" s="13">
        <f t="shared" si="0"/>
        <v>4.75</v>
      </c>
      <c r="L8" s="13">
        <f t="shared" si="0"/>
        <v>4.75</v>
      </c>
      <c r="M8" s="13">
        <f t="shared" si="0"/>
        <v>0</v>
      </c>
    </row>
    <row r="9" spans="1:13" ht="12.75">
      <c r="A9" s="8">
        <v>5</v>
      </c>
      <c r="B9" s="12" t="s">
        <v>226</v>
      </c>
      <c r="C9" s="4" t="s">
        <v>40</v>
      </c>
      <c r="D9" s="4" t="s">
        <v>54</v>
      </c>
      <c r="E9" s="10" t="s">
        <v>36</v>
      </c>
      <c r="F9" s="11">
        <v>1.85</v>
      </c>
      <c r="G9" s="1">
        <v>2010</v>
      </c>
      <c r="I9" s="13">
        <f t="shared" si="0"/>
        <v>1.85</v>
      </c>
      <c r="J9" s="13">
        <f t="shared" si="0"/>
        <v>1.85</v>
      </c>
      <c r="K9" s="13">
        <f t="shared" si="0"/>
        <v>1.85</v>
      </c>
      <c r="L9" s="13">
        <f t="shared" si="0"/>
        <v>1.85</v>
      </c>
      <c r="M9" s="13">
        <f t="shared" si="0"/>
        <v>0</v>
      </c>
    </row>
    <row r="10" spans="1:13" ht="12.75">
      <c r="A10" s="8">
        <v>6</v>
      </c>
      <c r="B10" s="12" t="s">
        <v>181</v>
      </c>
      <c r="C10" s="4" t="s">
        <v>46</v>
      </c>
      <c r="D10" s="4" t="s">
        <v>44</v>
      </c>
      <c r="E10" s="10" t="s">
        <v>36</v>
      </c>
      <c r="F10" s="11">
        <v>14.1</v>
      </c>
      <c r="G10" s="1">
        <v>2009</v>
      </c>
      <c r="I10" s="13">
        <f t="shared" si="0"/>
        <v>14.1</v>
      </c>
      <c r="J10" s="13">
        <f t="shared" si="0"/>
        <v>14.1</v>
      </c>
      <c r="K10" s="13">
        <f t="shared" si="0"/>
        <v>14.1</v>
      </c>
      <c r="L10" s="13">
        <f t="shared" si="0"/>
        <v>0</v>
      </c>
      <c r="M10" s="13">
        <f t="shared" si="0"/>
        <v>0</v>
      </c>
    </row>
    <row r="11" spans="1:13" ht="12.75">
      <c r="A11" s="8">
        <v>7</v>
      </c>
      <c r="B11" s="12" t="s">
        <v>176</v>
      </c>
      <c r="C11" s="4" t="s">
        <v>72</v>
      </c>
      <c r="D11" s="4" t="s">
        <v>55</v>
      </c>
      <c r="E11" s="10" t="s">
        <v>36</v>
      </c>
      <c r="F11" s="11">
        <v>2</v>
      </c>
      <c r="G11" s="1">
        <v>2009</v>
      </c>
      <c r="I11" s="13">
        <f t="shared" si="0"/>
        <v>2</v>
      </c>
      <c r="J11" s="13">
        <f t="shared" si="0"/>
        <v>2</v>
      </c>
      <c r="K11" s="13">
        <f t="shared" si="0"/>
        <v>2</v>
      </c>
      <c r="L11" s="13">
        <f t="shared" si="0"/>
        <v>0</v>
      </c>
      <c r="M11" s="13">
        <f t="shared" si="0"/>
        <v>0</v>
      </c>
    </row>
    <row r="12" spans="1:13" ht="12.75">
      <c r="A12" s="8">
        <v>8</v>
      </c>
      <c r="B12" s="18" t="s">
        <v>123</v>
      </c>
      <c r="C12" s="4" t="s">
        <v>70</v>
      </c>
      <c r="D12" s="4" t="s">
        <v>42</v>
      </c>
      <c r="E12" s="10" t="s">
        <v>36</v>
      </c>
      <c r="F12" s="11">
        <v>3.95</v>
      </c>
      <c r="G12" s="1">
        <v>2008</v>
      </c>
      <c r="I12" s="13">
        <f t="shared" si="0"/>
        <v>3.95</v>
      </c>
      <c r="J12" s="13">
        <f t="shared" si="0"/>
        <v>3.95</v>
      </c>
      <c r="K12" s="13">
        <f t="shared" si="0"/>
        <v>0</v>
      </c>
      <c r="L12" s="13">
        <f t="shared" si="0"/>
        <v>0</v>
      </c>
      <c r="M12" s="13">
        <f t="shared" si="0"/>
        <v>0</v>
      </c>
    </row>
    <row r="13" spans="1:13" ht="12.75">
      <c r="A13" s="8">
        <v>9</v>
      </c>
      <c r="B13" s="12" t="s">
        <v>284</v>
      </c>
      <c r="C13" s="4" t="s">
        <v>70</v>
      </c>
      <c r="D13" s="4" t="s">
        <v>51</v>
      </c>
      <c r="E13" s="10" t="s">
        <v>36</v>
      </c>
      <c r="F13" s="11">
        <v>13.15</v>
      </c>
      <c r="G13" s="1">
        <v>2007</v>
      </c>
      <c r="I13" s="13">
        <f t="shared" si="0"/>
        <v>13.15</v>
      </c>
      <c r="J13" s="13">
        <f t="shared" si="0"/>
        <v>0</v>
      </c>
      <c r="K13" s="13">
        <f t="shared" si="0"/>
        <v>0</v>
      </c>
      <c r="L13" s="13">
        <f t="shared" si="0"/>
        <v>0</v>
      </c>
      <c r="M13" s="13">
        <f t="shared" si="0"/>
        <v>0</v>
      </c>
    </row>
    <row r="14" spans="1:13" ht="12.75">
      <c r="A14" s="8">
        <v>10</v>
      </c>
      <c r="B14" s="12" t="s">
        <v>248</v>
      </c>
      <c r="C14" s="4" t="s">
        <v>72</v>
      </c>
      <c r="D14" s="4" t="s">
        <v>63</v>
      </c>
      <c r="E14" s="10" t="s">
        <v>36</v>
      </c>
      <c r="F14" s="11">
        <v>5.05</v>
      </c>
      <c r="G14" s="1">
        <v>2007</v>
      </c>
      <c r="I14" s="13">
        <f t="shared" si="0"/>
        <v>5.05</v>
      </c>
      <c r="J14" s="13">
        <f t="shared" si="0"/>
        <v>0</v>
      </c>
      <c r="K14" s="13">
        <f t="shared" si="0"/>
        <v>0</v>
      </c>
      <c r="L14" s="13">
        <f t="shared" si="0"/>
        <v>0</v>
      </c>
      <c r="M14" s="13">
        <f t="shared" si="0"/>
        <v>0</v>
      </c>
    </row>
    <row r="15" spans="1:13" ht="12.75">
      <c r="A15" s="8">
        <v>11</v>
      </c>
      <c r="B15" s="12" t="s">
        <v>151</v>
      </c>
      <c r="C15" s="4" t="s">
        <v>68</v>
      </c>
      <c r="D15" s="4" t="s">
        <v>50</v>
      </c>
      <c r="E15" s="10" t="s">
        <v>36</v>
      </c>
      <c r="F15" s="11">
        <v>2.25</v>
      </c>
      <c r="G15" s="1">
        <v>2007</v>
      </c>
      <c r="I15" s="13">
        <f aca="true" t="shared" si="1" ref="I15:M18">+IF($G15&gt;=I$3,$F15,0)</f>
        <v>2.25</v>
      </c>
      <c r="J15" s="13">
        <f t="shared" si="1"/>
        <v>0</v>
      </c>
      <c r="K15" s="13">
        <f t="shared" si="1"/>
        <v>0</v>
      </c>
      <c r="L15" s="13">
        <f t="shared" si="1"/>
        <v>0</v>
      </c>
      <c r="M15" s="13">
        <f t="shared" si="1"/>
        <v>0</v>
      </c>
    </row>
    <row r="16" spans="1:13" ht="12.75">
      <c r="A16" s="8">
        <v>12</v>
      </c>
      <c r="B16" s="12" t="s">
        <v>362</v>
      </c>
      <c r="C16" s="4" t="s">
        <v>40</v>
      </c>
      <c r="D16" s="4" t="s">
        <v>62</v>
      </c>
      <c r="E16" s="10" t="s">
        <v>36</v>
      </c>
      <c r="F16" s="11">
        <v>1.6</v>
      </c>
      <c r="G16" s="1">
        <v>2007</v>
      </c>
      <c r="I16" s="13">
        <f t="shared" si="1"/>
        <v>1.6</v>
      </c>
      <c r="J16" s="13">
        <f t="shared" si="1"/>
        <v>0</v>
      </c>
      <c r="K16" s="13">
        <f t="shared" si="1"/>
        <v>0</v>
      </c>
      <c r="L16" s="13">
        <f t="shared" si="1"/>
        <v>0</v>
      </c>
      <c r="M16" s="13">
        <f t="shared" si="1"/>
        <v>0</v>
      </c>
    </row>
    <row r="17" spans="1:13" ht="12.75">
      <c r="A17" s="8">
        <v>13</v>
      </c>
      <c r="B17" s="12" t="s">
        <v>374</v>
      </c>
      <c r="C17" s="4" t="s">
        <v>69</v>
      </c>
      <c r="D17" s="4" t="s">
        <v>57</v>
      </c>
      <c r="E17" s="10" t="s">
        <v>36</v>
      </c>
      <c r="F17" s="11">
        <v>1.6</v>
      </c>
      <c r="G17" s="1">
        <v>2007</v>
      </c>
      <c r="I17" s="13">
        <f t="shared" si="1"/>
        <v>1.6</v>
      </c>
      <c r="J17" s="13">
        <f t="shared" si="1"/>
        <v>0</v>
      </c>
      <c r="K17" s="13">
        <f t="shared" si="1"/>
        <v>0</v>
      </c>
      <c r="L17" s="13">
        <f t="shared" si="1"/>
        <v>0</v>
      </c>
      <c r="M17" s="13">
        <f t="shared" si="1"/>
        <v>0</v>
      </c>
    </row>
    <row r="18" spans="1:13" ht="12.75">
      <c r="A18" s="8">
        <v>14</v>
      </c>
      <c r="B18" s="18"/>
      <c r="D18" s="4"/>
      <c r="E18" s="10"/>
      <c r="F18" s="11"/>
      <c r="G18" s="1"/>
      <c r="I18" s="13">
        <f t="shared" si="1"/>
        <v>0</v>
      </c>
      <c r="J18" s="13">
        <f t="shared" si="1"/>
        <v>0</v>
      </c>
      <c r="K18" s="13">
        <f t="shared" si="1"/>
        <v>0</v>
      </c>
      <c r="L18" s="13">
        <f t="shared" si="1"/>
        <v>0</v>
      </c>
      <c r="M18" s="13">
        <f t="shared" si="1"/>
        <v>0</v>
      </c>
    </row>
    <row r="19" spans="9:13" ht="7.5" customHeight="1">
      <c r="I19" s="12"/>
      <c r="J19" s="12"/>
      <c r="K19" s="12"/>
      <c r="L19" s="12"/>
      <c r="M19" s="12"/>
    </row>
    <row r="20" spans="2:13" ht="12.75">
      <c r="B20" s="18"/>
      <c r="D20" s="4"/>
      <c r="E20" s="10"/>
      <c r="F20" s="11"/>
      <c r="G20" s="1"/>
      <c r="I20" s="14">
        <f>+SUM(I5:I18)</f>
        <v>84.1</v>
      </c>
      <c r="J20" s="14">
        <f>+SUM(J5:J18)</f>
        <v>60.45000000000001</v>
      </c>
      <c r="K20" s="14">
        <f>+SUM(K5:K18)</f>
        <v>56.50000000000001</v>
      </c>
      <c r="L20" s="14">
        <f>+SUM(L5:L18)</f>
        <v>40.400000000000006</v>
      </c>
      <c r="M20" s="14">
        <f>+SUM(M5:M18)</f>
        <v>33.800000000000004</v>
      </c>
    </row>
    <row r="22" spans="1:13" ht="15.75">
      <c r="A22" s="78" t="s">
        <v>15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</row>
    <row r="23" ht="7.5" customHeight="1"/>
    <row r="24" spans="2:13" ht="12.75">
      <c r="B24" s="5" t="s">
        <v>1</v>
      </c>
      <c r="C24" s="6" t="s">
        <v>13</v>
      </c>
      <c r="D24" s="6" t="s">
        <v>4</v>
      </c>
      <c r="E24" s="6" t="s">
        <v>6</v>
      </c>
      <c r="F24" s="6" t="s">
        <v>3</v>
      </c>
      <c r="G24" s="6" t="s">
        <v>14</v>
      </c>
      <c r="I24" s="7">
        <f>+I3</f>
        <v>2007</v>
      </c>
      <c r="J24" s="7">
        <f>+J3</f>
        <v>2008</v>
      </c>
      <c r="K24" s="7">
        <f>+K$3</f>
        <v>2009</v>
      </c>
      <c r="L24" s="7">
        <f>+L$3</f>
        <v>2010</v>
      </c>
      <c r="M24" s="7">
        <f>+M$3</f>
        <v>2011</v>
      </c>
    </row>
    <row r="25" spans="2:6" ht="7.5" customHeight="1">
      <c r="B25" s="5"/>
      <c r="C25" s="7"/>
      <c r="E25" s="7"/>
      <c r="F25" s="7"/>
    </row>
    <row r="26" spans="1:13" ht="12.75">
      <c r="A26" s="8">
        <v>1</v>
      </c>
      <c r="B26" s="12" t="s">
        <v>202</v>
      </c>
      <c r="C26" s="4" t="s">
        <v>68</v>
      </c>
      <c r="D26" s="4" t="s">
        <v>37</v>
      </c>
      <c r="E26" s="10">
        <v>2006</v>
      </c>
      <c r="F26" s="11">
        <v>11.1</v>
      </c>
      <c r="G26" s="1">
        <v>2007</v>
      </c>
      <c r="I26" s="13">
        <f aca="true" t="shared" si="2" ref="I26:I33">+CEILING(IF($I$24=E26,F26,IF($I$24&lt;=G26,F26*0.3,0)),0.05)</f>
        <v>3.35</v>
      </c>
      <c r="J26" s="13">
        <f aca="true" t="shared" si="3" ref="J26:J33">+CEILING(IF($J$24&lt;=G26,F26*0.3,0),0.05)</f>
        <v>0</v>
      </c>
      <c r="K26" s="13">
        <f aca="true" t="shared" si="4" ref="K26:K33">+CEILING(IF($K$24&lt;=G26,F26*0.3,0),0.05)</f>
        <v>0</v>
      </c>
      <c r="L26" s="13">
        <f aca="true" t="shared" si="5" ref="L26:L33">+CEILING(IF($L$24&lt;=G26,F26*0.3,0),0.05)</f>
        <v>0</v>
      </c>
      <c r="M26" s="13">
        <f aca="true" t="shared" si="6" ref="M26:M33">CEILING(IF($M$24&lt;=G26,F26*0.3,0),0.05)</f>
        <v>0</v>
      </c>
    </row>
    <row r="27" spans="1:13" ht="12.75">
      <c r="A27" s="8">
        <v>2</v>
      </c>
      <c r="B27" s="12" t="s">
        <v>153</v>
      </c>
      <c r="C27" s="4" t="s">
        <v>70</v>
      </c>
      <c r="D27" s="4" t="s">
        <v>55</v>
      </c>
      <c r="E27" s="10">
        <v>2006</v>
      </c>
      <c r="F27" s="11">
        <v>3.35</v>
      </c>
      <c r="G27" s="1">
        <v>2007</v>
      </c>
      <c r="I27" s="13">
        <f t="shared" si="2"/>
        <v>1.05</v>
      </c>
      <c r="J27" s="13">
        <f t="shared" si="3"/>
        <v>0</v>
      </c>
      <c r="K27" s="13">
        <f t="shared" si="4"/>
        <v>0</v>
      </c>
      <c r="L27" s="13">
        <f t="shared" si="5"/>
        <v>0</v>
      </c>
      <c r="M27" s="13">
        <f t="shared" si="6"/>
        <v>0</v>
      </c>
    </row>
    <row r="28" spans="1:13" ht="12.75">
      <c r="A28" s="8">
        <v>3</v>
      </c>
      <c r="B28" s="12"/>
      <c r="C28" s="24"/>
      <c r="D28" s="10"/>
      <c r="E28" s="10"/>
      <c r="F28" s="11"/>
      <c r="G28" s="1"/>
      <c r="I28" s="13">
        <f t="shared" si="2"/>
        <v>0</v>
      </c>
      <c r="J28" s="13">
        <f t="shared" si="3"/>
        <v>0</v>
      </c>
      <c r="K28" s="13">
        <f t="shared" si="4"/>
        <v>0</v>
      </c>
      <c r="L28" s="13">
        <f t="shared" si="5"/>
        <v>0</v>
      </c>
      <c r="M28" s="13">
        <f t="shared" si="6"/>
        <v>0</v>
      </c>
    </row>
    <row r="29" spans="1:13" ht="12.75">
      <c r="A29" s="8">
        <v>4</v>
      </c>
      <c r="B29" s="12"/>
      <c r="C29" s="24"/>
      <c r="D29" s="4"/>
      <c r="E29" s="10"/>
      <c r="F29" s="11"/>
      <c r="G29" s="1"/>
      <c r="I29" s="13">
        <f t="shared" si="2"/>
        <v>0</v>
      </c>
      <c r="J29" s="13">
        <f t="shared" si="3"/>
        <v>0</v>
      </c>
      <c r="K29" s="13">
        <f t="shared" si="4"/>
        <v>0</v>
      </c>
      <c r="L29" s="13">
        <f t="shared" si="5"/>
        <v>0</v>
      </c>
      <c r="M29" s="13">
        <f t="shared" si="6"/>
        <v>0</v>
      </c>
    </row>
    <row r="30" spans="1:13" ht="12.75">
      <c r="A30" s="8">
        <v>5</v>
      </c>
      <c r="B30" s="12"/>
      <c r="D30" s="4"/>
      <c r="E30" s="10"/>
      <c r="F30" s="11"/>
      <c r="G30" s="1"/>
      <c r="I30" s="13">
        <f t="shared" si="2"/>
        <v>0</v>
      </c>
      <c r="J30" s="13">
        <f t="shared" si="3"/>
        <v>0</v>
      </c>
      <c r="K30" s="13">
        <f t="shared" si="4"/>
        <v>0</v>
      </c>
      <c r="L30" s="13">
        <f t="shared" si="5"/>
        <v>0</v>
      </c>
      <c r="M30" s="13">
        <f t="shared" si="6"/>
        <v>0</v>
      </c>
    </row>
    <row r="31" spans="1:13" ht="12.75">
      <c r="A31" s="8">
        <v>6</v>
      </c>
      <c r="B31" s="12"/>
      <c r="D31" s="4"/>
      <c r="E31" s="10"/>
      <c r="F31" s="11"/>
      <c r="G31" s="1"/>
      <c r="I31" s="13">
        <f t="shared" si="2"/>
        <v>0</v>
      </c>
      <c r="J31" s="13">
        <f t="shared" si="3"/>
        <v>0</v>
      </c>
      <c r="K31" s="13">
        <f t="shared" si="4"/>
        <v>0</v>
      </c>
      <c r="L31" s="13">
        <f t="shared" si="5"/>
        <v>0</v>
      </c>
      <c r="M31" s="13">
        <f t="shared" si="6"/>
        <v>0</v>
      </c>
    </row>
    <row r="32" spans="1:13" ht="12.75">
      <c r="A32" s="8">
        <v>7</v>
      </c>
      <c r="B32" s="12"/>
      <c r="D32" s="4"/>
      <c r="E32" s="10"/>
      <c r="F32" s="11"/>
      <c r="G32" s="1"/>
      <c r="I32" s="13">
        <f t="shared" si="2"/>
        <v>0</v>
      </c>
      <c r="J32" s="13">
        <f t="shared" si="3"/>
        <v>0</v>
      </c>
      <c r="K32" s="13">
        <f t="shared" si="4"/>
        <v>0</v>
      </c>
      <c r="L32" s="13">
        <f t="shared" si="5"/>
        <v>0</v>
      </c>
      <c r="M32" s="13">
        <f t="shared" si="6"/>
        <v>0</v>
      </c>
    </row>
    <row r="33" spans="1:13" ht="12.75">
      <c r="A33" s="8">
        <v>8</v>
      </c>
      <c r="B33" s="12"/>
      <c r="D33" s="4"/>
      <c r="E33" s="10"/>
      <c r="F33" s="11"/>
      <c r="G33" s="1"/>
      <c r="I33" s="13">
        <f t="shared" si="2"/>
        <v>0</v>
      </c>
      <c r="J33" s="13">
        <f t="shared" si="3"/>
        <v>0</v>
      </c>
      <c r="K33" s="13">
        <f t="shared" si="4"/>
        <v>0</v>
      </c>
      <c r="L33" s="13">
        <f t="shared" si="5"/>
        <v>0</v>
      </c>
      <c r="M33" s="13">
        <f t="shared" si="6"/>
        <v>0</v>
      </c>
    </row>
    <row r="34" spans="9:13" ht="7.5" customHeight="1">
      <c r="I34" s="12"/>
      <c r="J34" s="12"/>
      <c r="K34" s="12"/>
      <c r="L34" s="12"/>
      <c r="M34" s="12"/>
    </row>
    <row r="35" spans="9:13" ht="12.75">
      <c r="I35" s="14">
        <f>+SUM(I26:I34)</f>
        <v>4.4</v>
      </c>
      <c r="J35" s="14">
        <f>+SUM(J26:J34)</f>
        <v>0</v>
      </c>
      <c r="K35" s="14">
        <f>+SUM(K26:K34)</f>
        <v>0</v>
      </c>
      <c r="L35" s="14">
        <f>+SUM(L26:L34)</f>
        <v>0</v>
      </c>
      <c r="M35" s="14">
        <f>+SUM(M26:M34)</f>
        <v>0</v>
      </c>
    </row>
    <row r="36" spans="9:13" ht="12.75">
      <c r="I36" s="9"/>
      <c r="J36" s="9"/>
      <c r="K36" s="9"/>
      <c r="L36" s="9"/>
      <c r="M36" s="9"/>
    </row>
    <row r="37" spans="1:13" ht="15.75">
      <c r="A37" s="78" t="s">
        <v>16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</row>
    <row r="38" spans="9:13" ht="7.5" customHeight="1">
      <c r="I38" s="9"/>
      <c r="J38" s="9"/>
      <c r="K38" s="9"/>
      <c r="L38" s="9"/>
      <c r="M38" s="9"/>
    </row>
    <row r="39" spans="1:13" ht="12.75">
      <c r="A39" s="8"/>
      <c r="B39" s="5" t="s">
        <v>19</v>
      </c>
      <c r="C39" s="6"/>
      <c r="D39" s="6"/>
      <c r="E39" s="6"/>
      <c r="F39" s="6" t="s">
        <v>18</v>
      </c>
      <c r="G39" s="6" t="s">
        <v>17</v>
      </c>
      <c r="I39" s="7">
        <f>+I$3</f>
        <v>2007</v>
      </c>
      <c r="J39" s="7">
        <f>+J$3</f>
        <v>2008</v>
      </c>
      <c r="K39" s="7">
        <f>+K$3</f>
        <v>2009</v>
      </c>
      <c r="L39" s="7">
        <f>+L$3</f>
        <v>2010</v>
      </c>
      <c r="M39" s="7">
        <f>+M$3</f>
        <v>2011</v>
      </c>
    </row>
    <row r="40" spans="1:13" ht="7.5" customHeight="1">
      <c r="A40" s="8"/>
      <c r="I40" s="9"/>
      <c r="J40" s="9"/>
      <c r="K40" s="9"/>
      <c r="L40" s="9"/>
      <c r="M40" s="9"/>
    </row>
    <row r="41" spans="1:13" ht="12.75">
      <c r="A41" s="8">
        <v>1</v>
      </c>
      <c r="B41" s="76" t="s">
        <v>396</v>
      </c>
      <c r="C41" s="76"/>
      <c r="D41" s="76"/>
      <c r="E41" s="76"/>
      <c r="F41" s="15">
        <v>3.95</v>
      </c>
      <c r="G41" s="4">
        <v>2007</v>
      </c>
      <c r="I41" s="20">
        <f>F41</f>
        <v>3.95</v>
      </c>
      <c r="J41" s="20">
        <v>0</v>
      </c>
      <c r="K41" s="20">
        <v>0</v>
      </c>
      <c r="L41" s="20">
        <v>0</v>
      </c>
      <c r="M41" s="20">
        <v>0</v>
      </c>
    </row>
    <row r="42" spans="1:13" ht="12.75">
      <c r="A42" s="8">
        <v>2</v>
      </c>
      <c r="B42" s="76"/>
      <c r="C42" s="76"/>
      <c r="D42" s="76"/>
      <c r="E42" s="76"/>
      <c r="I42" s="16"/>
      <c r="J42" s="16"/>
      <c r="K42" s="16"/>
      <c r="L42" s="16"/>
      <c r="M42" s="16"/>
    </row>
    <row r="43" spans="1:13" ht="7.5" customHeight="1">
      <c r="A43" s="8"/>
      <c r="I43" s="16"/>
      <c r="J43" s="16"/>
      <c r="K43" s="16"/>
      <c r="L43" s="16"/>
      <c r="M43" s="16"/>
    </row>
    <row r="44" spans="1:13" ht="12.75">
      <c r="A44" s="8"/>
      <c r="I44" s="9">
        <f>+SUM(I41:I43)</f>
        <v>3.95</v>
      </c>
      <c r="J44" s="9">
        <f>+SUM(J41:J43)</f>
        <v>0</v>
      </c>
      <c r="K44" s="9">
        <f>+SUM(K41:K43)</f>
        <v>0</v>
      </c>
      <c r="L44" s="9">
        <f>+SUM(L41:L43)</f>
        <v>0</v>
      </c>
      <c r="M44" s="9">
        <f>+SUM(M41:M43)</f>
        <v>0</v>
      </c>
    </row>
  </sheetData>
  <sheetProtection/>
  <mergeCells count="5">
    <mergeCell ref="B41:E41"/>
    <mergeCell ref="B42:E42"/>
    <mergeCell ref="A1:M1"/>
    <mergeCell ref="A22:M22"/>
    <mergeCell ref="A37:M37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Light,Bold"&amp;14Bill Woodford&amp;R&amp;"Copperplate Gothic Light,Bold"&amp;12&amp;D</oddHeader>
  </headerFooter>
  <ignoredErrors>
    <ignoredError sqref="I24 I4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4.7109375" style="3" customWidth="1"/>
    <col min="2" max="2" width="20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ht="7.5" customHeight="1"/>
    <row r="3" spans="2:13" ht="12.75">
      <c r="B3" s="5" t="s">
        <v>1</v>
      </c>
      <c r="C3" s="6" t="s">
        <v>13</v>
      </c>
      <c r="D3" s="6" t="s">
        <v>4</v>
      </c>
      <c r="E3" s="6" t="s">
        <v>5</v>
      </c>
      <c r="F3" s="6" t="s">
        <v>3</v>
      </c>
      <c r="G3" s="6" t="s">
        <v>14</v>
      </c>
      <c r="I3" s="7">
        <v>2007</v>
      </c>
      <c r="J3" s="7">
        <v>2008</v>
      </c>
      <c r="K3" s="7">
        <v>2009</v>
      </c>
      <c r="L3" s="7">
        <v>2010</v>
      </c>
      <c r="M3" s="7">
        <v>2011</v>
      </c>
    </row>
    <row r="4" spans="2:6" ht="7.5" customHeight="1">
      <c r="B4" s="5"/>
      <c r="C4" s="7"/>
      <c r="E4" s="7"/>
      <c r="F4" s="7"/>
    </row>
    <row r="5" spans="1:13" ht="12.75">
      <c r="A5" s="8">
        <v>1</v>
      </c>
      <c r="B5" s="12" t="s">
        <v>296</v>
      </c>
      <c r="C5" s="4" t="s">
        <v>34</v>
      </c>
      <c r="D5" s="4" t="s">
        <v>59</v>
      </c>
      <c r="E5" s="10" t="s">
        <v>36</v>
      </c>
      <c r="F5" s="11">
        <v>1.6</v>
      </c>
      <c r="G5" s="1">
        <v>2011</v>
      </c>
      <c r="I5" s="13">
        <f aca="true" t="shared" si="0" ref="I5:M14">+IF($G5&gt;=I$3,$F5,0)</f>
        <v>1.6</v>
      </c>
      <c r="J5" s="13">
        <f t="shared" si="0"/>
        <v>1.6</v>
      </c>
      <c r="K5" s="13">
        <f t="shared" si="0"/>
        <v>1.6</v>
      </c>
      <c r="L5" s="13">
        <f t="shared" si="0"/>
        <v>1.6</v>
      </c>
      <c r="M5" s="13">
        <f t="shared" si="0"/>
        <v>1.6</v>
      </c>
    </row>
    <row r="6" spans="1:13" ht="12.75">
      <c r="A6" s="8">
        <v>2</v>
      </c>
      <c r="B6" s="12" t="s">
        <v>93</v>
      </c>
      <c r="C6" s="4" t="s">
        <v>71</v>
      </c>
      <c r="D6" s="4" t="s">
        <v>41</v>
      </c>
      <c r="E6" s="10" t="s">
        <v>36</v>
      </c>
      <c r="F6" s="11">
        <v>18.5</v>
      </c>
      <c r="G6" s="1">
        <v>2010</v>
      </c>
      <c r="I6" s="13">
        <f t="shared" si="0"/>
        <v>18.5</v>
      </c>
      <c r="J6" s="13">
        <f t="shared" si="0"/>
        <v>18.5</v>
      </c>
      <c r="K6" s="13">
        <f t="shared" si="0"/>
        <v>18.5</v>
      </c>
      <c r="L6" s="13">
        <f t="shared" si="0"/>
        <v>18.5</v>
      </c>
      <c r="M6" s="13">
        <f t="shared" si="0"/>
        <v>0</v>
      </c>
    </row>
    <row r="7" spans="1:13" ht="12.75">
      <c r="A7" s="8">
        <v>3</v>
      </c>
      <c r="B7" s="12" t="s">
        <v>177</v>
      </c>
      <c r="C7" s="4" t="s">
        <v>70</v>
      </c>
      <c r="D7" s="4" t="s">
        <v>44</v>
      </c>
      <c r="E7" s="10" t="s">
        <v>36</v>
      </c>
      <c r="F7" s="11">
        <v>6.6</v>
      </c>
      <c r="G7" s="1">
        <v>2009</v>
      </c>
      <c r="I7" s="13">
        <f t="shared" si="0"/>
        <v>6.6</v>
      </c>
      <c r="J7" s="13">
        <f t="shared" si="0"/>
        <v>6.6</v>
      </c>
      <c r="K7" s="13">
        <f t="shared" si="0"/>
        <v>6.6</v>
      </c>
      <c r="L7" s="13">
        <f t="shared" si="0"/>
        <v>0</v>
      </c>
      <c r="M7" s="13">
        <f t="shared" si="0"/>
        <v>0</v>
      </c>
    </row>
    <row r="8" spans="1:13" ht="12.75">
      <c r="A8" s="8">
        <v>4</v>
      </c>
      <c r="B8" s="12" t="s">
        <v>187</v>
      </c>
      <c r="C8" s="4" t="s">
        <v>72</v>
      </c>
      <c r="D8" s="4" t="s">
        <v>54</v>
      </c>
      <c r="E8" s="10" t="s">
        <v>36</v>
      </c>
      <c r="F8" s="11">
        <v>1.35</v>
      </c>
      <c r="G8" s="1">
        <v>2009</v>
      </c>
      <c r="I8" s="13">
        <f t="shared" si="0"/>
        <v>1.35</v>
      </c>
      <c r="J8" s="13">
        <f t="shared" si="0"/>
        <v>1.35</v>
      </c>
      <c r="K8" s="13">
        <f t="shared" si="0"/>
        <v>1.35</v>
      </c>
      <c r="L8" s="13">
        <f t="shared" si="0"/>
        <v>0</v>
      </c>
      <c r="M8" s="13">
        <f t="shared" si="0"/>
        <v>0</v>
      </c>
    </row>
    <row r="9" spans="1:13" ht="12.75">
      <c r="A9" s="8">
        <v>5</v>
      </c>
      <c r="B9" s="12" t="s">
        <v>126</v>
      </c>
      <c r="C9" s="4" t="s">
        <v>70</v>
      </c>
      <c r="D9" s="4" t="s">
        <v>38</v>
      </c>
      <c r="E9" s="10" t="s">
        <v>36</v>
      </c>
      <c r="F9" s="11">
        <v>3.05</v>
      </c>
      <c r="G9" s="1">
        <v>2008</v>
      </c>
      <c r="I9" s="13">
        <f t="shared" si="0"/>
        <v>3.05</v>
      </c>
      <c r="J9" s="13">
        <f t="shared" si="0"/>
        <v>3.05</v>
      </c>
      <c r="K9" s="13">
        <f t="shared" si="0"/>
        <v>0</v>
      </c>
      <c r="L9" s="13">
        <f t="shared" si="0"/>
        <v>0</v>
      </c>
      <c r="M9" s="13">
        <f t="shared" si="0"/>
        <v>0</v>
      </c>
    </row>
    <row r="10" spans="1:13" ht="12.75">
      <c r="A10" s="8">
        <v>6</v>
      </c>
      <c r="B10" s="12" t="s">
        <v>288</v>
      </c>
      <c r="C10" s="4" t="s">
        <v>46</v>
      </c>
      <c r="D10" s="4" t="s">
        <v>60</v>
      </c>
      <c r="E10" s="10" t="s">
        <v>36</v>
      </c>
      <c r="F10" s="11">
        <v>14.8</v>
      </c>
      <c r="G10" s="1">
        <v>2007</v>
      </c>
      <c r="I10" s="13">
        <f t="shared" si="0"/>
        <v>14.8</v>
      </c>
      <c r="J10" s="13">
        <f t="shared" si="0"/>
        <v>0</v>
      </c>
      <c r="K10" s="13">
        <f t="shared" si="0"/>
        <v>0</v>
      </c>
      <c r="L10" s="13">
        <f t="shared" si="0"/>
        <v>0</v>
      </c>
      <c r="M10" s="13">
        <f t="shared" si="0"/>
        <v>0</v>
      </c>
    </row>
    <row r="11" spans="1:13" ht="12.75">
      <c r="A11" s="8">
        <v>7</v>
      </c>
      <c r="B11" s="12" t="s">
        <v>286</v>
      </c>
      <c r="C11" s="4" t="s">
        <v>46</v>
      </c>
      <c r="D11" s="4" t="s">
        <v>61</v>
      </c>
      <c r="E11" s="10" t="s">
        <v>36</v>
      </c>
      <c r="F11" s="11">
        <v>11.65</v>
      </c>
      <c r="G11" s="1">
        <v>2007</v>
      </c>
      <c r="I11" s="13">
        <f t="shared" si="0"/>
        <v>11.65</v>
      </c>
      <c r="J11" s="13">
        <f t="shared" si="0"/>
        <v>0</v>
      </c>
      <c r="K11" s="13">
        <f t="shared" si="0"/>
        <v>0</v>
      </c>
      <c r="L11" s="13">
        <f t="shared" si="0"/>
        <v>0</v>
      </c>
      <c r="M11" s="13">
        <f t="shared" si="0"/>
        <v>0</v>
      </c>
    </row>
    <row r="12" spans="1:13" ht="12.75">
      <c r="A12" s="8">
        <v>8</v>
      </c>
      <c r="B12" s="12" t="s">
        <v>143</v>
      </c>
      <c r="C12" s="4" t="s">
        <v>69</v>
      </c>
      <c r="D12" s="4" t="s">
        <v>58</v>
      </c>
      <c r="E12" s="10" t="s">
        <v>36</v>
      </c>
      <c r="F12" s="11">
        <v>9</v>
      </c>
      <c r="G12" s="2">
        <v>2007</v>
      </c>
      <c r="I12" s="13">
        <f t="shared" si="0"/>
        <v>9</v>
      </c>
      <c r="J12" s="13">
        <f t="shared" si="0"/>
        <v>0</v>
      </c>
      <c r="K12" s="13">
        <f t="shared" si="0"/>
        <v>0</v>
      </c>
      <c r="L12" s="13">
        <f t="shared" si="0"/>
        <v>0</v>
      </c>
      <c r="M12" s="13">
        <f t="shared" si="0"/>
        <v>0</v>
      </c>
    </row>
    <row r="13" spans="1:13" ht="12.75">
      <c r="A13" s="8">
        <v>9</v>
      </c>
      <c r="B13" s="12" t="s">
        <v>287</v>
      </c>
      <c r="C13" s="4" t="s">
        <v>71</v>
      </c>
      <c r="D13" s="4" t="s">
        <v>66</v>
      </c>
      <c r="E13" s="10" t="s">
        <v>36</v>
      </c>
      <c r="F13" s="11">
        <v>5.1</v>
      </c>
      <c r="G13" s="1">
        <v>2007</v>
      </c>
      <c r="I13" s="13">
        <f t="shared" si="0"/>
        <v>5.1</v>
      </c>
      <c r="J13" s="13">
        <f t="shared" si="0"/>
        <v>0</v>
      </c>
      <c r="K13" s="13">
        <f t="shared" si="0"/>
        <v>0</v>
      </c>
      <c r="L13" s="13">
        <f t="shared" si="0"/>
        <v>0</v>
      </c>
      <c r="M13" s="13">
        <f t="shared" si="0"/>
        <v>0</v>
      </c>
    </row>
    <row r="14" spans="1:13" ht="12.75">
      <c r="A14" s="8">
        <v>10</v>
      </c>
      <c r="B14" s="12" t="s">
        <v>87</v>
      </c>
      <c r="C14" s="4" t="s">
        <v>72</v>
      </c>
      <c r="D14" s="4" t="s">
        <v>57</v>
      </c>
      <c r="E14" s="10" t="s">
        <v>36</v>
      </c>
      <c r="F14" s="11">
        <v>3.3</v>
      </c>
      <c r="G14" s="1">
        <v>2007</v>
      </c>
      <c r="I14" s="13">
        <f t="shared" si="0"/>
        <v>3.3</v>
      </c>
      <c r="J14" s="13">
        <f t="shared" si="0"/>
        <v>0</v>
      </c>
      <c r="K14" s="13">
        <f t="shared" si="0"/>
        <v>0</v>
      </c>
      <c r="L14" s="13">
        <f t="shared" si="0"/>
        <v>0</v>
      </c>
      <c r="M14" s="13">
        <f t="shared" si="0"/>
        <v>0</v>
      </c>
    </row>
    <row r="15" spans="1:13" ht="12.75">
      <c r="A15" s="8">
        <v>11</v>
      </c>
      <c r="B15" s="12" t="s">
        <v>328</v>
      </c>
      <c r="C15" s="4" t="s">
        <v>72</v>
      </c>
      <c r="D15" s="4" t="s">
        <v>65</v>
      </c>
      <c r="E15" s="10" t="s">
        <v>36</v>
      </c>
      <c r="F15" s="11">
        <v>2</v>
      </c>
      <c r="G15" s="1">
        <v>2007</v>
      </c>
      <c r="I15" s="13">
        <f aca="true" t="shared" si="1" ref="I15:M18">+IF($G15&gt;=I$3,$F15,0)</f>
        <v>2</v>
      </c>
      <c r="J15" s="13">
        <f t="shared" si="1"/>
        <v>0</v>
      </c>
      <c r="K15" s="13">
        <f t="shared" si="1"/>
        <v>0</v>
      </c>
      <c r="L15" s="13">
        <f t="shared" si="1"/>
        <v>0</v>
      </c>
      <c r="M15" s="13">
        <f t="shared" si="1"/>
        <v>0</v>
      </c>
    </row>
    <row r="16" spans="1:13" ht="12.75">
      <c r="A16" s="8">
        <v>12</v>
      </c>
      <c r="B16" s="12"/>
      <c r="D16" s="4"/>
      <c r="E16" s="10"/>
      <c r="F16" s="11"/>
      <c r="G16" s="1"/>
      <c r="I16" s="13">
        <f t="shared" si="1"/>
        <v>0</v>
      </c>
      <c r="J16" s="13">
        <f t="shared" si="1"/>
        <v>0</v>
      </c>
      <c r="K16" s="13">
        <f t="shared" si="1"/>
        <v>0</v>
      </c>
      <c r="L16" s="13">
        <f t="shared" si="1"/>
        <v>0</v>
      </c>
      <c r="M16" s="13">
        <f t="shared" si="1"/>
        <v>0</v>
      </c>
    </row>
    <row r="17" spans="1:13" ht="12.75">
      <c r="A17" s="8">
        <v>13</v>
      </c>
      <c r="B17" s="12"/>
      <c r="D17" s="4"/>
      <c r="E17" s="10"/>
      <c r="F17" s="11"/>
      <c r="G17" s="1"/>
      <c r="I17" s="13">
        <f t="shared" si="1"/>
        <v>0</v>
      </c>
      <c r="J17" s="13">
        <f t="shared" si="1"/>
        <v>0</v>
      </c>
      <c r="K17" s="13">
        <f t="shared" si="1"/>
        <v>0</v>
      </c>
      <c r="L17" s="13">
        <f t="shared" si="1"/>
        <v>0</v>
      </c>
      <c r="M17" s="13">
        <f t="shared" si="1"/>
        <v>0</v>
      </c>
    </row>
    <row r="18" spans="1:13" ht="12.75">
      <c r="A18" s="8">
        <v>14</v>
      </c>
      <c r="B18" s="12"/>
      <c r="D18" s="4"/>
      <c r="E18" s="10"/>
      <c r="F18" s="11"/>
      <c r="G18" s="1"/>
      <c r="I18" s="13">
        <f t="shared" si="1"/>
        <v>0</v>
      </c>
      <c r="J18" s="13">
        <f t="shared" si="1"/>
        <v>0</v>
      </c>
      <c r="K18" s="13">
        <f t="shared" si="1"/>
        <v>0</v>
      </c>
      <c r="L18" s="13">
        <f t="shared" si="1"/>
        <v>0</v>
      </c>
      <c r="M18" s="13">
        <f t="shared" si="1"/>
        <v>0</v>
      </c>
    </row>
    <row r="19" spans="9:13" ht="7.5" customHeight="1">
      <c r="I19" s="12"/>
      <c r="J19" s="12"/>
      <c r="K19" s="12"/>
      <c r="L19" s="12"/>
      <c r="M19" s="12"/>
    </row>
    <row r="20" spans="2:13" ht="12.75">
      <c r="B20" s="12"/>
      <c r="D20" s="4"/>
      <c r="E20" s="10"/>
      <c r="F20" s="11"/>
      <c r="G20" s="1"/>
      <c r="I20" s="14">
        <f>+SUM(I5:I18)</f>
        <v>76.95</v>
      </c>
      <c r="J20" s="14">
        <f>+SUM(J5:J18)</f>
        <v>31.100000000000005</v>
      </c>
      <c r="K20" s="14">
        <f>+SUM(K5:K18)</f>
        <v>28.050000000000004</v>
      </c>
      <c r="L20" s="14">
        <f>+SUM(L5:L18)</f>
        <v>20.1</v>
      </c>
      <c r="M20" s="14">
        <f>+SUM(M5:M18)</f>
        <v>1.6</v>
      </c>
    </row>
    <row r="22" spans="1:13" ht="15.75">
      <c r="A22" s="78" t="s">
        <v>15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</row>
    <row r="23" ht="7.5" customHeight="1"/>
    <row r="24" spans="2:13" ht="12.75">
      <c r="B24" s="5" t="s">
        <v>1</v>
      </c>
      <c r="C24" s="6" t="s">
        <v>13</v>
      </c>
      <c r="D24" s="6" t="s">
        <v>4</v>
      </c>
      <c r="E24" s="6" t="s">
        <v>6</v>
      </c>
      <c r="F24" s="6" t="s">
        <v>3</v>
      </c>
      <c r="G24" s="6" t="s">
        <v>14</v>
      </c>
      <c r="I24" s="7">
        <f>+I$3</f>
        <v>2007</v>
      </c>
      <c r="J24" s="7">
        <f>+J$3</f>
        <v>2008</v>
      </c>
      <c r="K24" s="7">
        <f>+K$3</f>
        <v>2009</v>
      </c>
      <c r="L24" s="7">
        <f>+L$3</f>
        <v>2010</v>
      </c>
      <c r="M24" s="7">
        <f>+M$3</f>
        <v>2011</v>
      </c>
    </row>
    <row r="25" spans="2:6" ht="7.5" customHeight="1">
      <c r="B25" s="5"/>
      <c r="C25" s="7"/>
      <c r="E25" s="7"/>
      <c r="F25" s="7"/>
    </row>
    <row r="26" spans="1:13" ht="12.75">
      <c r="A26" s="8">
        <v>1</v>
      </c>
      <c r="B26" s="12" t="s">
        <v>144</v>
      </c>
      <c r="C26" s="4" t="s">
        <v>68</v>
      </c>
      <c r="D26" s="4" t="s">
        <v>38</v>
      </c>
      <c r="E26" s="10">
        <v>2006</v>
      </c>
      <c r="F26" s="11">
        <v>6.05</v>
      </c>
      <c r="G26" s="1">
        <v>2007</v>
      </c>
      <c r="I26" s="13">
        <f aca="true" t="shared" si="2" ref="I26:I33">+CEILING(IF($I$24=E26,F26,IF($I$24&lt;=G26,F26*0.3,0)),0.05)</f>
        <v>1.85</v>
      </c>
      <c r="J26" s="13">
        <f aca="true" t="shared" si="3" ref="J26:J33">+CEILING(IF($J$24&lt;=G26,F26*0.3,0),0.05)</f>
        <v>0</v>
      </c>
      <c r="K26" s="13">
        <f aca="true" t="shared" si="4" ref="K26:K33">+CEILING(IF($K$24&lt;=G26,F26*0.3,0),0.05)</f>
        <v>0</v>
      </c>
      <c r="L26" s="13">
        <f aca="true" t="shared" si="5" ref="L26:L33">+CEILING(IF($L$24&lt;=G26,F26*0.3,0),0.05)</f>
        <v>0</v>
      </c>
      <c r="M26" s="13">
        <f aca="true" t="shared" si="6" ref="M26:M33">CEILING(IF($M$24&lt;=G26,F26*0.3,0),0.05)</f>
        <v>0</v>
      </c>
    </row>
    <row r="27" spans="1:13" ht="12.75">
      <c r="A27" s="8">
        <v>2</v>
      </c>
      <c r="B27" s="12" t="s">
        <v>85</v>
      </c>
      <c r="C27" s="4" t="s">
        <v>72</v>
      </c>
      <c r="D27" s="4" t="s">
        <v>59</v>
      </c>
      <c r="E27" s="10">
        <v>2005</v>
      </c>
      <c r="F27" s="11">
        <v>1.1</v>
      </c>
      <c r="G27" s="1">
        <v>2007</v>
      </c>
      <c r="I27" s="13">
        <f t="shared" si="2"/>
        <v>0.35000000000000003</v>
      </c>
      <c r="J27" s="13">
        <f t="shared" si="3"/>
        <v>0</v>
      </c>
      <c r="K27" s="13">
        <f t="shared" si="4"/>
        <v>0</v>
      </c>
      <c r="L27" s="13">
        <f t="shared" si="5"/>
        <v>0</v>
      </c>
      <c r="M27" s="13">
        <f t="shared" si="6"/>
        <v>0</v>
      </c>
    </row>
    <row r="28" spans="1:13" ht="12.75">
      <c r="A28" s="8">
        <v>3</v>
      </c>
      <c r="B28" s="12"/>
      <c r="D28" s="4"/>
      <c r="E28" s="10"/>
      <c r="F28" s="11"/>
      <c r="G28" s="1"/>
      <c r="I28" s="13">
        <f t="shared" si="2"/>
        <v>0</v>
      </c>
      <c r="J28" s="13">
        <f t="shared" si="3"/>
        <v>0</v>
      </c>
      <c r="K28" s="13">
        <f t="shared" si="4"/>
        <v>0</v>
      </c>
      <c r="L28" s="13">
        <f t="shared" si="5"/>
        <v>0</v>
      </c>
      <c r="M28" s="13">
        <f t="shared" si="6"/>
        <v>0</v>
      </c>
    </row>
    <row r="29" spans="1:13" ht="12.75">
      <c r="A29" s="8">
        <v>4</v>
      </c>
      <c r="B29" s="12"/>
      <c r="D29" s="4"/>
      <c r="E29" s="10"/>
      <c r="F29" s="11"/>
      <c r="G29" s="1"/>
      <c r="I29" s="13">
        <f t="shared" si="2"/>
        <v>0</v>
      </c>
      <c r="J29" s="13">
        <f t="shared" si="3"/>
        <v>0</v>
      </c>
      <c r="K29" s="13">
        <f t="shared" si="4"/>
        <v>0</v>
      </c>
      <c r="L29" s="13">
        <f t="shared" si="5"/>
        <v>0</v>
      </c>
      <c r="M29" s="13">
        <f t="shared" si="6"/>
        <v>0</v>
      </c>
    </row>
    <row r="30" spans="1:13" ht="12.75">
      <c r="A30" s="8">
        <v>5</v>
      </c>
      <c r="B30" s="12"/>
      <c r="D30" s="4"/>
      <c r="E30" s="10"/>
      <c r="F30" s="11"/>
      <c r="G30" s="1"/>
      <c r="I30" s="13">
        <f t="shared" si="2"/>
        <v>0</v>
      </c>
      <c r="J30" s="13">
        <f t="shared" si="3"/>
        <v>0</v>
      </c>
      <c r="K30" s="13">
        <f t="shared" si="4"/>
        <v>0</v>
      </c>
      <c r="L30" s="13">
        <f t="shared" si="5"/>
        <v>0</v>
      </c>
      <c r="M30" s="13">
        <f t="shared" si="6"/>
        <v>0</v>
      </c>
    </row>
    <row r="31" spans="1:13" ht="12.75">
      <c r="A31" s="8">
        <v>6</v>
      </c>
      <c r="B31" s="12"/>
      <c r="D31" s="4"/>
      <c r="E31" s="10"/>
      <c r="F31" s="11"/>
      <c r="G31" s="1"/>
      <c r="I31" s="13">
        <f>+CEILING(IF($I$24=E31,F31,IF($I$24&lt;=G31,F31*0.3,0)),0.05)</f>
        <v>0</v>
      </c>
      <c r="J31" s="13">
        <f>+CEILING(IF($J$24&lt;=G31,F31*0.3,0),0.05)</f>
        <v>0</v>
      </c>
      <c r="K31" s="13">
        <f>+CEILING(IF($K$24&lt;=G31,F31*0.3,0),0.05)</f>
        <v>0</v>
      </c>
      <c r="L31" s="13">
        <f>+CEILING(IF($L$24&lt;=G31,F31*0.3,0),0.05)</f>
        <v>0</v>
      </c>
      <c r="M31" s="13">
        <f>CEILING(IF($M$24&lt;=G31,F31*0.3,0),0.05)</f>
        <v>0</v>
      </c>
    </row>
    <row r="32" spans="1:13" ht="12.75">
      <c r="A32" s="8">
        <v>7</v>
      </c>
      <c r="B32" s="12"/>
      <c r="D32" s="4"/>
      <c r="E32" s="10"/>
      <c r="F32" s="11"/>
      <c r="G32" s="1"/>
      <c r="I32" s="13">
        <f>+CEILING(IF($I$24=E32,F32,IF($I$24&lt;=G32,F32*0.3,0)),0.05)</f>
        <v>0</v>
      </c>
      <c r="J32" s="13">
        <f>+CEILING(IF($J$24&lt;=G32,F32*0.3,0),0.05)</f>
        <v>0</v>
      </c>
      <c r="K32" s="13">
        <f>+CEILING(IF($K$24&lt;=G32,F32*0.3,0),0.05)</f>
        <v>0</v>
      </c>
      <c r="L32" s="13">
        <f>+CEILING(IF($L$24&lt;=G32,F32*0.3,0),0.05)</f>
        <v>0</v>
      </c>
      <c r="M32" s="13">
        <f>CEILING(IF($M$24&lt;=G32,F32*0.3,0),0.05)</f>
        <v>0</v>
      </c>
    </row>
    <row r="33" spans="1:13" ht="12.75">
      <c r="A33" s="8">
        <v>8</v>
      </c>
      <c r="B33" s="12"/>
      <c r="D33" s="4"/>
      <c r="E33" s="10"/>
      <c r="F33" s="11"/>
      <c r="G33" s="1"/>
      <c r="I33" s="13">
        <f t="shared" si="2"/>
        <v>0</v>
      </c>
      <c r="J33" s="13">
        <f t="shared" si="3"/>
        <v>0</v>
      </c>
      <c r="K33" s="13">
        <f t="shared" si="4"/>
        <v>0</v>
      </c>
      <c r="L33" s="13">
        <f t="shared" si="5"/>
        <v>0</v>
      </c>
      <c r="M33" s="13">
        <f t="shared" si="6"/>
        <v>0</v>
      </c>
    </row>
    <row r="34" spans="9:13" ht="7.5" customHeight="1">
      <c r="I34" s="12"/>
      <c r="J34" s="12"/>
      <c r="K34" s="12"/>
      <c r="L34" s="12"/>
      <c r="M34" s="12"/>
    </row>
    <row r="35" spans="9:13" ht="12.75">
      <c r="I35" s="14">
        <f>+SUM(I26:I34)</f>
        <v>2.2</v>
      </c>
      <c r="J35" s="14">
        <f>+SUM(J26:J34)</f>
        <v>0</v>
      </c>
      <c r="K35" s="14">
        <f>+SUM(K26:K34)</f>
        <v>0</v>
      </c>
      <c r="L35" s="14">
        <f>+SUM(L26:L34)</f>
        <v>0</v>
      </c>
      <c r="M35" s="14">
        <f>+SUM(M26:M34)</f>
        <v>0</v>
      </c>
    </row>
    <row r="36" spans="9:13" ht="12.75">
      <c r="I36" s="9"/>
      <c r="J36" s="9"/>
      <c r="K36" s="9"/>
      <c r="L36" s="9"/>
      <c r="M36" s="9"/>
    </row>
    <row r="37" spans="1:13" ht="15.75">
      <c r="A37" s="78" t="s">
        <v>16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</row>
    <row r="38" spans="9:13" ht="7.5" customHeight="1">
      <c r="I38" s="9"/>
      <c r="J38" s="9"/>
      <c r="K38" s="9"/>
      <c r="L38" s="9"/>
      <c r="M38" s="9"/>
    </row>
    <row r="39" spans="1:13" ht="12.75">
      <c r="A39" s="8"/>
      <c r="B39" s="5" t="s">
        <v>19</v>
      </c>
      <c r="C39" s="6"/>
      <c r="D39" s="6"/>
      <c r="E39" s="6"/>
      <c r="F39" s="6" t="s">
        <v>18</v>
      </c>
      <c r="G39" s="6" t="s">
        <v>17</v>
      </c>
      <c r="I39" s="7">
        <f>+I$3</f>
        <v>2007</v>
      </c>
      <c r="J39" s="7">
        <f>+J$3</f>
        <v>2008</v>
      </c>
      <c r="K39" s="7">
        <f>+K$3</f>
        <v>2009</v>
      </c>
      <c r="L39" s="7">
        <f>+L$3</f>
        <v>2010</v>
      </c>
      <c r="M39" s="7">
        <f>+M$3</f>
        <v>2011</v>
      </c>
    </row>
    <row r="40" spans="1:13" ht="7.5" customHeight="1">
      <c r="A40" s="8"/>
      <c r="I40" s="9"/>
      <c r="J40" s="9"/>
      <c r="K40" s="9"/>
      <c r="L40" s="9"/>
      <c r="M40" s="9"/>
    </row>
    <row r="41" spans="1:13" ht="12.75">
      <c r="A41" s="8">
        <v>1</v>
      </c>
      <c r="B41" s="76" t="s">
        <v>256</v>
      </c>
      <c r="C41" s="76"/>
      <c r="D41" s="76"/>
      <c r="E41" s="76"/>
      <c r="F41" s="15">
        <v>1</v>
      </c>
      <c r="G41" s="1">
        <v>2007</v>
      </c>
      <c r="I41" s="20">
        <f>+F41</f>
        <v>1</v>
      </c>
      <c r="J41" s="20">
        <v>0</v>
      </c>
      <c r="K41" s="20">
        <v>0</v>
      </c>
      <c r="L41" s="20">
        <v>0</v>
      </c>
      <c r="M41" s="20">
        <v>0</v>
      </c>
    </row>
    <row r="42" spans="1:13" ht="12.75">
      <c r="A42" s="8">
        <v>2</v>
      </c>
      <c r="B42" s="76"/>
      <c r="C42" s="76"/>
      <c r="D42" s="76"/>
      <c r="E42" s="76"/>
      <c r="F42" s="15"/>
      <c r="G42" s="4"/>
      <c r="I42" s="20">
        <f>+F42</f>
        <v>0</v>
      </c>
      <c r="J42" s="20">
        <v>0</v>
      </c>
      <c r="K42" s="20">
        <v>0</v>
      </c>
      <c r="L42" s="20">
        <v>0</v>
      </c>
      <c r="M42" s="20">
        <v>0</v>
      </c>
    </row>
    <row r="43" spans="1:13" ht="7.5" customHeight="1">
      <c r="A43" s="8"/>
      <c r="I43" s="9"/>
      <c r="J43" s="9"/>
      <c r="K43" s="9"/>
      <c r="L43" s="9"/>
      <c r="M43" s="9"/>
    </row>
    <row r="44" spans="1:13" ht="12.75">
      <c r="A44" s="8"/>
      <c r="I44" s="9">
        <f>+SUM(I41:I43)</f>
        <v>1</v>
      </c>
      <c r="J44" s="9">
        <f>+SUM(J41:J43)</f>
        <v>0</v>
      </c>
      <c r="K44" s="9">
        <f>+SUM(K41:K43)</f>
        <v>0</v>
      </c>
      <c r="L44" s="9">
        <f>+SUM(L41:L43)</f>
        <v>0</v>
      </c>
      <c r="M44" s="9">
        <f>+SUM(M41:M43)</f>
        <v>0</v>
      </c>
    </row>
  </sheetData>
  <sheetProtection/>
  <mergeCells count="5">
    <mergeCell ref="B41:E41"/>
    <mergeCell ref="B42:E42"/>
    <mergeCell ref="A1:M1"/>
    <mergeCell ref="A22:M22"/>
    <mergeCell ref="A37:M37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Light,Bold"&amp;14Jim Phillips&amp;R&amp;"Copperplate Gothic Light,Bold"&amp;12&amp;D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4.7109375" style="3" customWidth="1"/>
    <col min="2" max="2" width="20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ht="7.5" customHeight="1"/>
    <row r="3" spans="2:13" ht="12.75">
      <c r="B3" s="5" t="s">
        <v>1</v>
      </c>
      <c r="C3" s="6" t="s">
        <v>13</v>
      </c>
      <c r="D3" s="6" t="s">
        <v>4</v>
      </c>
      <c r="E3" s="6" t="s">
        <v>5</v>
      </c>
      <c r="F3" s="6" t="s">
        <v>3</v>
      </c>
      <c r="G3" s="6" t="s">
        <v>14</v>
      </c>
      <c r="I3" s="7">
        <v>2007</v>
      </c>
      <c r="J3" s="7">
        <v>2008</v>
      </c>
      <c r="K3" s="7">
        <v>2009</v>
      </c>
      <c r="L3" s="7">
        <v>2010</v>
      </c>
      <c r="M3" s="7">
        <v>2011</v>
      </c>
    </row>
    <row r="4" spans="2:6" ht="7.5" customHeight="1">
      <c r="B4" s="5"/>
      <c r="C4" s="7"/>
      <c r="E4" s="7"/>
      <c r="F4" s="7"/>
    </row>
    <row r="5" spans="1:13" ht="12.75">
      <c r="A5" s="8">
        <v>1</v>
      </c>
      <c r="B5" s="12" t="s">
        <v>294</v>
      </c>
      <c r="C5" s="4" t="s">
        <v>67</v>
      </c>
      <c r="D5" s="4" t="s">
        <v>49</v>
      </c>
      <c r="E5" s="10" t="s">
        <v>36</v>
      </c>
      <c r="F5" s="11">
        <v>5.2</v>
      </c>
      <c r="G5" s="1">
        <v>2011</v>
      </c>
      <c r="I5" s="13">
        <f aca="true" t="shared" si="0" ref="I5:M14">+IF($G5&gt;=I$3,$F5,0)</f>
        <v>5.2</v>
      </c>
      <c r="J5" s="13">
        <f t="shared" si="0"/>
        <v>5.2</v>
      </c>
      <c r="K5" s="13">
        <f t="shared" si="0"/>
        <v>5.2</v>
      </c>
      <c r="L5" s="13">
        <f t="shared" si="0"/>
        <v>5.2</v>
      </c>
      <c r="M5" s="13">
        <f t="shared" si="0"/>
        <v>5.2</v>
      </c>
    </row>
    <row r="6" spans="1:13" ht="12.75">
      <c r="A6" s="8">
        <v>2</v>
      </c>
      <c r="B6" s="12" t="s">
        <v>295</v>
      </c>
      <c r="C6" s="4" t="s">
        <v>40</v>
      </c>
      <c r="D6" s="4" t="s">
        <v>50</v>
      </c>
      <c r="E6" s="10" t="s">
        <v>36</v>
      </c>
      <c r="F6" s="11">
        <v>1.6</v>
      </c>
      <c r="G6" s="1">
        <v>2011</v>
      </c>
      <c r="I6" s="13">
        <f t="shared" si="0"/>
        <v>1.6</v>
      </c>
      <c r="J6" s="13">
        <f t="shared" si="0"/>
        <v>1.6</v>
      </c>
      <c r="K6" s="13">
        <f t="shared" si="0"/>
        <v>1.6</v>
      </c>
      <c r="L6" s="13">
        <f t="shared" si="0"/>
        <v>1.6</v>
      </c>
      <c r="M6" s="13">
        <f t="shared" si="0"/>
        <v>1.6</v>
      </c>
    </row>
    <row r="7" spans="1:13" ht="12.75">
      <c r="A7" s="8">
        <v>3</v>
      </c>
      <c r="B7" s="12" t="s">
        <v>220</v>
      </c>
      <c r="C7" s="4" t="s">
        <v>40</v>
      </c>
      <c r="D7" s="4" t="s">
        <v>39</v>
      </c>
      <c r="E7" s="10" t="s">
        <v>36</v>
      </c>
      <c r="F7" s="11">
        <v>4.05</v>
      </c>
      <c r="G7" s="1">
        <v>2010</v>
      </c>
      <c r="I7" s="13">
        <f t="shared" si="0"/>
        <v>4.05</v>
      </c>
      <c r="J7" s="13">
        <f t="shared" si="0"/>
        <v>4.05</v>
      </c>
      <c r="K7" s="13">
        <f t="shared" si="0"/>
        <v>4.05</v>
      </c>
      <c r="L7" s="13">
        <f t="shared" si="0"/>
        <v>4.05</v>
      </c>
      <c r="M7" s="13">
        <f t="shared" si="0"/>
        <v>0</v>
      </c>
    </row>
    <row r="8" spans="1:13" ht="12.75">
      <c r="A8" s="8">
        <v>4</v>
      </c>
      <c r="B8" s="12" t="s">
        <v>239</v>
      </c>
      <c r="C8" s="4" t="s">
        <v>40</v>
      </c>
      <c r="D8" s="4" t="s">
        <v>62</v>
      </c>
      <c r="E8" s="10" t="s">
        <v>36</v>
      </c>
      <c r="F8" s="11">
        <v>1.5</v>
      </c>
      <c r="G8" s="1">
        <v>2010</v>
      </c>
      <c r="I8" s="13">
        <f t="shared" si="0"/>
        <v>1.5</v>
      </c>
      <c r="J8" s="13">
        <f t="shared" si="0"/>
        <v>1.5</v>
      </c>
      <c r="K8" s="13">
        <f t="shared" si="0"/>
        <v>1.5</v>
      </c>
      <c r="L8" s="13">
        <f t="shared" si="0"/>
        <v>1.5</v>
      </c>
      <c r="M8" s="13">
        <f t="shared" si="0"/>
        <v>0</v>
      </c>
    </row>
    <row r="9" spans="1:13" ht="12.75">
      <c r="A9" s="8">
        <v>5</v>
      </c>
      <c r="B9" s="12" t="s">
        <v>179</v>
      </c>
      <c r="C9" s="4" t="s">
        <v>71</v>
      </c>
      <c r="D9" s="4" t="s">
        <v>47</v>
      </c>
      <c r="E9" s="10" t="s">
        <v>36</v>
      </c>
      <c r="F9" s="11">
        <v>20.85</v>
      </c>
      <c r="G9" s="1">
        <v>2009</v>
      </c>
      <c r="I9" s="13">
        <f t="shared" si="0"/>
        <v>20.85</v>
      </c>
      <c r="J9" s="13">
        <f t="shared" si="0"/>
        <v>20.85</v>
      </c>
      <c r="K9" s="13">
        <f t="shared" si="0"/>
        <v>20.85</v>
      </c>
      <c r="L9" s="13">
        <f t="shared" si="0"/>
        <v>0</v>
      </c>
      <c r="M9" s="13">
        <f t="shared" si="0"/>
        <v>0</v>
      </c>
    </row>
    <row r="10" spans="1:13" ht="12.75">
      <c r="A10" s="8">
        <v>6</v>
      </c>
      <c r="B10" s="12" t="s">
        <v>166</v>
      </c>
      <c r="C10" s="4" t="s">
        <v>70</v>
      </c>
      <c r="D10" s="4" t="s">
        <v>64</v>
      </c>
      <c r="E10" s="10" t="s">
        <v>36</v>
      </c>
      <c r="F10" s="11">
        <v>4</v>
      </c>
      <c r="G10" s="1">
        <v>2009</v>
      </c>
      <c r="I10" s="13">
        <f t="shared" si="0"/>
        <v>4</v>
      </c>
      <c r="J10" s="13">
        <f t="shared" si="0"/>
        <v>4</v>
      </c>
      <c r="K10" s="13">
        <f t="shared" si="0"/>
        <v>4</v>
      </c>
      <c r="L10" s="13">
        <f t="shared" si="0"/>
        <v>0</v>
      </c>
      <c r="M10" s="13">
        <f t="shared" si="0"/>
        <v>0</v>
      </c>
    </row>
    <row r="11" spans="1:13" ht="12.75">
      <c r="A11" s="8">
        <v>7</v>
      </c>
      <c r="B11" s="12" t="s">
        <v>189</v>
      </c>
      <c r="C11" s="4" t="s">
        <v>40</v>
      </c>
      <c r="D11" s="4" t="s">
        <v>65</v>
      </c>
      <c r="E11" s="10" t="s">
        <v>36</v>
      </c>
      <c r="F11" s="11">
        <v>1.35</v>
      </c>
      <c r="G11" s="1">
        <v>2009</v>
      </c>
      <c r="I11" s="13">
        <f t="shared" si="0"/>
        <v>1.35</v>
      </c>
      <c r="J11" s="13">
        <f t="shared" si="0"/>
        <v>1.35</v>
      </c>
      <c r="K11" s="13">
        <f t="shared" si="0"/>
        <v>1.35</v>
      </c>
      <c r="L11" s="13">
        <f t="shared" si="0"/>
        <v>0</v>
      </c>
      <c r="M11" s="13">
        <f t="shared" si="0"/>
        <v>0</v>
      </c>
    </row>
    <row r="12" spans="1:13" ht="12.75">
      <c r="A12" s="8">
        <v>8</v>
      </c>
      <c r="B12" s="12" t="s">
        <v>140</v>
      </c>
      <c r="C12" s="4" t="s">
        <v>68</v>
      </c>
      <c r="D12" s="4" t="s">
        <v>41</v>
      </c>
      <c r="E12" s="10" t="s">
        <v>36</v>
      </c>
      <c r="F12" s="11">
        <v>9.85</v>
      </c>
      <c r="G12" s="1">
        <v>2008</v>
      </c>
      <c r="I12" s="13">
        <f t="shared" si="0"/>
        <v>9.85</v>
      </c>
      <c r="J12" s="13">
        <f t="shared" si="0"/>
        <v>9.85</v>
      </c>
      <c r="K12" s="13">
        <f t="shared" si="0"/>
        <v>0</v>
      </c>
      <c r="L12" s="13">
        <f t="shared" si="0"/>
        <v>0</v>
      </c>
      <c r="M12" s="13">
        <f t="shared" si="0"/>
        <v>0</v>
      </c>
    </row>
    <row r="13" spans="1:13" ht="12.75">
      <c r="A13" s="8">
        <v>9</v>
      </c>
      <c r="B13" s="18" t="s">
        <v>124</v>
      </c>
      <c r="C13" s="4" t="s">
        <v>72</v>
      </c>
      <c r="D13" s="4" t="s">
        <v>61</v>
      </c>
      <c r="E13" s="10" t="s">
        <v>36</v>
      </c>
      <c r="F13" s="11">
        <v>3.65</v>
      </c>
      <c r="G13" s="1">
        <v>2008</v>
      </c>
      <c r="I13" s="13">
        <f t="shared" si="0"/>
        <v>3.65</v>
      </c>
      <c r="J13" s="13">
        <f t="shared" si="0"/>
        <v>3.65</v>
      </c>
      <c r="K13" s="13">
        <f t="shared" si="0"/>
        <v>0</v>
      </c>
      <c r="L13" s="13">
        <f t="shared" si="0"/>
        <v>0</v>
      </c>
      <c r="M13" s="13">
        <f t="shared" si="0"/>
        <v>0</v>
      </c>
    </row>
    <row r="14" spans="1:13" ht="12.75">
      <c r="A14" s="8">
        <v>10</v>
      </c>
      <c r="B14" s="12" t="s">
        <v>129</v>
      </c>
      <c r="C14" s="4" t="s">
        <v>69</v>
      </c>
      <c r="D14" s="4" t="s">
        <v>66</v>
      </c>
      <c r="E14" s="10" t="s">
        <v>36</v>
      </c>
      <c r="F14" s="11">
        <v>1.8</v>
      </c>
      <c r="G14" s="1">
        <v>2008</v>
      </c>
      <c r="I14" s="13">
        <f t="shared" si="0"/>
        <v>1.8</v>
      </c>
      <c r="J14" s="13">
        <f t="shared" si="0"/>
        <v>1.8</v>
      </c>
      <c r="K14" s="13">
        <f t="shared" si="0"/>
        <v>0</v>
      </c>
      <c r="L14" s="13">
        <f t="shared" si="0"/>
        <v>0</v>
      </c>
      <c r="M14" s="13">
        <f t="shared" si="0"/>
        <v>0</v>
      </c>
    </row>
    <row r="15" spans="1:13" ht="12.75">
      <c r="A15" s="8">
        <v>11</v>
      </c>
      <c r="B15" s="12" t="s">
        <v>347</v>
      </c>
      <c r="C15" s="4" t="s">
        <v>34</v>
      </c>
      <c r="D15" s="4" t="s">
        <v>65</v>
      </c>
      <c r="E15" s="10" t="s">
        <v>36</v>
      </c>
      <c r="F15" s="11">
        <v>1.6</v>
      </c>
      <c r="G15" s="1">
        <v>2007</v>
      </c>
      <c r="I15" s="13">
        <f aca="true" t="shared" si="1" ref="I15:M18">+IF($G15&gt;=I$3,$F15,0)</f>
        <v>1.6</v>
      </c>
      <c r="J15" s="13">
        <f t="shared" si="1"/>
        <v>0</v>
      </c>
      <c r="K15" s="13">
        <f t="shared" si="1"/>
        <v>0</v>
      </c>
      <c r="L15" s="13">
        <f t="shared" si="1"/>
        <v>0</v>
      </c>
      <c r="M15" s="13">
        <f t="shared" si="1"/>
        <v>0</v>
      </c>
    </row>
    <row r="16" spans="1:13" ht="12.75">
      <c r="A16" s="8">
        <v>12</v>
      </c>
      <c r="B16" s="12" t="s">
        <v>322</v>
      </c>
      <c r="C16" s="4" t="s">
        <v>70</v>
      </c>
      <c r="D16" s="4" t="s">
        <v>42</v>
      </c>
      <c r="E16" s="10" t="s">
        <v>36</v>
      </c>
      <c r="F16" s="11">
        <v>1.6</v>
      </c>
      <c r="G16" s="1">
        <v>2007</v>
      </c>
      <c r="I16" s="13">
        <f t="shared" si="1"/>
        <v>1.6</v>
      </c>
      <c r="J16" s="13">
        <f t="shared" si="1"/>
        <v>0</v>
      </c>
      <c r="K16" s="13">
        <f t="shared" si="1"/>
        <v>0</v>
      </c>
      <c r="L16" s="13">
        <f t="shared" si="1"/>
        <v>0</v>
      </c>
      <c r="M16" s="13">
        <f t="shared" si="1"/>
        <v>0</v>
      </c>
    </row>
    <row r="17" spans="1:13" ht="12.75">
      <c r="A17" s="8">
        <v>13</v>
      </c>
      <c r="B17" s="12" t="s">
        <v>352</v>
      </c>
      <c r="C17" s="4" t="s">
        <v>69</v>
      </c>
      <c r="D17" s="4" t="s">
        <v>59</v>
      </c>
      <c r="E17" s="10" t="s">
        <v>36</v>
      </c>
      <c r="F17" s="11">
        <v>1.6</v>
      </c>
      <c r="G17" s="1">
        <v>2007</v>
      </c>
      <c r="I17" s="13">
        <f t="shared" si="1"/>
        <v>1.6</v>
      </c>
      <c r="J17" s="13">
        <f t="shared" si="1"/>
        <v>0</v>
      </c>
      <c r="K17" s="13">
        <f t="shared" si="1"/>
        <v>0</v>
      </c>
      <c r="L17" s="13">
        <f t="shared" si="1"/>
        <v>0</v>
      </c>
      <c r="M17" s="13">
        <f t="shared" si="1"/>
        <v>0</v>
      </c>
    </row>
    <row r="18" spans="1:13" ht="12.75">
      <c r="A18" s="8">
        <v>14</v>
      </c>
      <c r="B18" s="12"/>
      <c r="D18" s="4"/>
      <c r="E18" s="10"/>
      <c r="F18" s="11"/>
      <c r="G18" s="1"/>
      <c r="I18" s="13">
        <f t="shared" si="1"/>
        <v>0</v>
      </c>
      <c r="J18" s="13">
        <f t="shared" si="1"/>
        <v>0</v>
      </c>
      <c r="K18" s="13">
        <f t="shared" si="1"/>
        <v>0</v>
      </c>
      <c r="L18" s="13">
        <f t="shared" si="1"/>
        <v>0</v>
      </c>
      <c r="M18" s="13">
        <f t="shared" si="1"/>
        <v>0</v>
      </c>
    </row>
    <row r="19" spans="9:13" ht="7.5" customHeight="1">
      <c r="I19" s="12"/>
      <c r="J19" s="12"/>
      <c r="K19" s="12"/>
      <c r="L19" s="12"/>
      <c r="M19" s="12"/>
    </row>
    <row r="20" spans="2:13" ht="12.75">
      <c r="B20" s="18"/>
      <c r="D20" s="4"/>
      <c r="E20" s="10"/>
      <c r="F20" s="11"/>
      <c r="G20" s="1"/>
      <c r="I20" s="14">
        <f>+SUM(I5:I18)</f>
        <v>58.650000000000006</v>
      </c>
      <c r="J20" s="14">
        <f>+SUM(J5:J18)</f>
        <v>53.85</v>
      </c>
      <c r="K20" s="14">
        <f>+SUM(K5:K18)</f>
        <v>38.550000000000004</v>
      </c>
      <c r="L20" s="14">
        <f>+SUM(L5:L18)</f>
        <v>12.350000000000001</v>
      </c>
      <c r="M20" s="14">
        <f>+SUM(M5:M18)</f>
        <v>6.800000000000001</v>
      </c>
    </row>
    <row r="22" spans="1:13" ht="15.75">
      <c r="A22" s="78" t="s">
        <v>15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</row>
    <row r="23" ht="7.5" customHeight="1"/>
    <row r="24" spans="2:13" ht="12.75">
      <c r="B24" s="5" t="s">
        <v>1</v>
      </c>
      <c r="C24" s="6" t="s">
        <v>13</v>
      </c>
      <c r="D24" s="6" t="s">
        <v>4</v>
      </c>
      <c r="E24" s="6" t="s">
        <v>6</v>
      </c>
      <c r="F24" s="6" t="s">
        <v>3</v>
      </c>
      <c r="G24" s="6" t="s">
        <v>14</v>
      </c>
      <c r="I24" s="7">
        <f>+I$3</f>
        <v>2007</v>
      </c>
      <c r="J24" s="7">
        <f>+J$3</f>
        <v>2008</v>
      </c>
      <c r="K24" s="7">
        <f>+K$3</f>
        <v>2009</v>
      </c>
      <c r="L24" s="7">
        <f>+L$3</f>
        <v>2010</v>
      </c>
      <c r="M24" s="7">
        <f>+M$3</f>
        <v>2011</v>
      </c>
    </row>
    <row r="25" spans="2:6" ht="7.5" customHeight="1">
      <c r="B25" s="5"/>
      <c r="C25" s="7"/>
      <c r="E25" s="7"/>
      <c r="F25" s="7"/>
    </row>
    <row r="26" spans="1:13" ht="12.75">
      <c r="A26" s="8">
        <v>1</v>
      </c>
      <c r="B26" s="12" t="s">
        <v>171</v>
      </c>
      <c r="C26" s="4" t="s">
        <v>46</v>
      </c>
      <c r="D26" s="4" t="s">
        <v>57</v>
      </c>
      <c r="E26" s="10">
        <v>2005</v>
      </c>
      <c r="F26" s="11">
        <v>1.35</v>
      </c>
      <c r="G26" s="1">
        <v>2009</v>
      </c>
      <c r="I26" s="13">
        <f aca="true" t="shared" si="2" ref="I26:I33">+CEILING(IF($I$24=E26,F26,IF($I$24&lt;=G26,F26*0.3,0)),0.05)</f>
        <v>0.45</v>
      </c>
      <c r="J26" s="13">
        <f aca="true" t="shared" si="3" ref="J26:J33">+CEILING(IF($J$24&lt;=G26,F26*0.3,0),0.05)</f>
        <v>0.45</v>
      </c>
      <c r="K26" s="13">
        <f aca="true" t="shared" si="4" ref="K26:K33">+CEILING(IF($K$24&lt;=G26,F26*0.3,0),0.05)</f>
        <v>0.45</v>
      </c>
      <c r="L26" s="13">
        <f aca="true" t="shared" si="5" ref="L26:L33">+CEILING(IF($L$24&lt;=G26,F26*0.3,0),0.05)</f>
        <v>0</v>
      </c>
      <c r="M26" s="13">
        <f aca="true" t="shared" si="6" ref="M26:M33">CEILING(IF($M$24&lt;=G26,F26*0.3,0),0.05)</f>
        <v>0</v>
      </c>
    </row>
    <row r="27" spans="1:13" ht="12.75">
      <c r="A27" s="8">
        <v>2</v>
      </c>
      <c r="B27" s="12" t="s">
        <v>113</v>
      </c>
      <c r="C27" s="4" t="s">
        <v>70</v>
      </c>
      <c r="D27" s="4" t="s">
        <v>48</v>
      </c>
      <c r="E27" s="10">
        <v>2006</v>
      </c>
      <c r="F27" s="11">
        <v>3.5</v>
      </c>
      <c r="G27" s="1">
        <v>2008</v>
      </c>
      <c r="I27" s="13">
        <f t="shared" si="2"/>
        <v>1.05</v>
      </c>
      <c r="J27" s="13">
        <f t="shared" si="3"/>
        <v>1.05</v>
      </c>
      <c r="K27" s="13">
        <f t="shared" si="4"/>
        <v>0</v>
      </c>
      <c r="L27" s="13">
        <f t="shared" si="5"/>
        <v>0</v>
      </c>
      <c r="M27" s="13">
        <f t="shared" si="6"/>
        <v>0</v>
      </c>
    </row>
    <row r="28" spans="1:13" ht="12.75">
      <c r="A28" s="8">
        <v>3</v>
      </c>
      <c r="B28" s="12" t="s">
        <v>112</v>
      </c>
      <c r="C28" s="4" t="s">
        <v>70</v>
      </c>
      <c r="D28" s="4" t="s">
        <v>51</v>
      </c>
      <c r="E28" s="10">
        <v>2004</v>
      </c>
      <c r="F28" s="11">
        <v>1.2</v>
      </c>
      <c r="G28" s="1">
        <v>2008</v>
      </c>
      <c r="I28" s="13">
        <f t="shared" si="2"/>
        <v>0.4</v>
      </c>
      <c r="J28" s="13">
        <f t="shared" si="3"/>
        <v>0.4</v>
      </c>
      <c r="K28" s="13">
        <f t="shared" si="4"/>
        <v>0</v>
      </c>
      <c r="L28" s="13">
        <f t="shared" si="5"/>
        <v>0</v>
      </c>
      <c r="M28" s="13">
        <f t="shared" si="6"/>
        <v>0</v>
      </c>
    </row>
    <row r="29" spans="1:13" ht="12.75">
      <c r="A29" s="8">
        <v>4</v>
      </c>
      <c r="B29" s="12" t="s">
        <v>111</v>
      </c>
      <c r="C29" s="4" t="s">
        <v>68</v>
      </c>
      <c r="D29" s="4" t="s">
        <v>62</v>
      </c>
      <c r="E29" s="10">
        <v>2004</v>
      </c>
      <c r="F29" s="11">
        <v>1.95</v>
      </c>
      <c r="G29" s="1">
        <v>2007</v>
      </c>
      <c r="I29" s="13">
        <f t="shared" si="2"/>
        <v>0.6000000000000001</v>
      </c>
      <c r="J29" s="13">
        <f t="shared" si="3"/>
        <v>0</v>
      </c>
      <c r="K29" s="13">
        <f t="shared" si="4"/>
        <v>0</v>
      </c>
      <c r="L29" s="13">
        <f t="shared" si="5"/>
        <v>0</v>
      </c>
      <c r="M29" s="13">
        <f t="shared" si="6"/>
        <v>0</v>
      </c>
    </row>
    <row r="30" spans="1:13" ht="12.75">
      <c r="A30" s="8">
        <v>5</v>
      </c>
      <c r="B30" s="12" t="s">
        <v>90</v>
      </c>
      <c r="C30" s="4" t="s">
        <v>70</v>
      </c>
      <c r="D30" s="4" t="s">
        <v>50</v>
      </c>
      <c r="E30" s="10">
        <v>2005</v>
      </c>
      <c r="F30" s="11">
        <v>1.1</v>
      </c>
      <c r="G30" s="1">
        <v>2007</v>
      </c>
      <c r="I30" s="13">
        <f t="shared" si="2"/>
        <v>0.35000000000000003</v>
      </c>
      <c r="J30" s="13">
        <f t="shared" si="3"/>
        <v>0</v>
      </c>
      <c r="K30" s="13">
        <f t="shared" si="4"/>
        <v>0</v>
      </c>
      <c r="L30" s="13">
        <f t="shared" si="5"/>
        <v>0</v>
      </c>
      <c r="M30" s="13">
        <f t="shared" si="6"/>
        <v>0</v>
      </c>
    </row>
    <row r="31" spans="1:13" ht="12.75">
      <c r="A31" s="8">
        <v>6</v>
      </c>
      <c r="B31" s="12"/>
      <c r="D31" s="4"/>
      <c r="E31" s="10"/>
      <c r="F31" s="11"/>
      <c r="G31" s="1"/>
      <c r="I31" s="13">
        <f t="shared" si="2"/>
        <v>0</v>
      </c>
      <c r="J31" s="13">
        <f t="shared" si="3"/>
        <v>0</v>
      </c>
      <c r="K31" s="13">
        <f t="shared" si="4"/>
        <v>0</v>
      </c>
      <c r="L31" s="13">
        <f t="shared" si="5"/>
        <v>0</v>
      </c>
      <c r="M31" s="13">
        <f t="shared" si="6"/>
        <v>0</v>
      </c>
    </row>
    <row r="32" spans="1:13" ht="12.75">
      <c r="A32" s="8">
        <v>7</v>
      </c>
      <c r="B32" s="12"/>
      <c r="D32" s="4"/>
      <c r="E32" s="10"/>
      <c r="F32" s="11"/>
      <c r="G32" s="1"/>
      <c r="I32" s="13">
        <f t="shared" si="2"/>
        <v>0</v>
      </c>
      <c r="J32" s="13">
        <f t="shared" si="3"/>
        <v>0</v>
      </c>
      <c r="K32" s="13">
        <f t="shared" si="4"/>
        <v>0</v>
      </c>
      <c r="L32" s="13">
        <f t="shared" si="5"/>
        <v>0</v>
      </c>
      <c r="M32" s="13">
        <f t="shared" si="6"/>
        <v>0</v>
      </c>
    </row>
    <row r="33" spans="1:13" ht="12.75">
      <c r="A33" s="8">
        <v>8</v>
      </c>
      <c r="B33" s="12"/>
      <c r="D33" s="4"/>
      <c r="E33" s="10"/>
      <c r="F33" s="11"/>
      <c r="G33" s="1"/>
      <c r="I33" s="13">
        <f t="shared" si="2"/>
        <v>0</v>
      </c>
      <c r="J33" s="13">
        <f t="shared" si="3"/>
        <v>0</v>
      </c>
      <c r="K33" s="13">
        <f t="shared" si="4"/>
        <v>0</v>
      </c>
      <c r="L33" s="13">
        <f t="shared" si="5"/>
        <v>0</v>
      </c>
      <c r="M33" s="13">
        <f t="shared" si="6"/>
        <v>0</v>
      </c>
    </row>
    <row r="34" spans="9:13" ht="7.5" customHeight="1">
      <c r="I34" s="12"/>
      <c r="J34" s="12"/>
      <c r="K34" s="12"/>
      <c r="L34" s="12"/>
      <c r="M34" s="12"/>
    </row>
    <row r="35" spans="9:13" ht="12.75">
      <c r="I35" s="14">
        <f>+SUM(I26:I34)</f>
        <v>2.85</v>
      </c>
      <c r="J35" s="14">
        <f>+SUM(J26:J34)</f>
        <v>1.9</v>
      </c>
      <c r="K35" s="14">
        <f>+SUM(K26:K34)</f>
        <v>0.45</v>
      </c>
      <c r="L35" s="14">
        <f>+SUM(L26:L34)</f>
        <v>0</v>
      </c>
      <c r="M35" s="14">
        <f>+SUM(M26:M34)</f>
        <v>0</v>
      </c>
    </row>
    <row r="36" spans="9:13" ht="12.75">
      <c r="I36" s="9"/>
      <c r="J36" s="9"/>
      <c r="K36" s="9"/>
      <c r="L36" s="9"/>
      <c r="M36" s="9"/>
    </row>
    <row r="37" spans="1:13" ht="15.75">
      <c r="A37" s="78" t="s">
        <v>16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</row>
    <row r="38" spans="9:13" ht="7.5" customHeight="1">
      <c r="I38" s="9"/>
      <c r="J38" s="9"/>
      <c r="K38" s="9"/>
      <c r="L38" s="9"/>
      <c r="M38" s="9"/>
    </row>
    <row r="39" spans="1:13" ht="12.75">
      <c r="A39" s="8"/>
      <c r="B39" s="5" t="s">
        <v>19</v>
      </c>
      <c r="C39" s="6"/>
      <c r="D39" s="6"/>
      <c r="E39" s="6"/>
      <c r="F39" s="6" t="s">
        <v>18</v>
      </c>
      <c r="G39" s="6" t="s">
        <v>17</v>
      </c>
      <c r="I39" s="7">
        <f>+I$3</f>
        <v>2007</v>
      </c>
      <c r="J39" s="7">
        <f>+J$3</f>
        <v>2008</v>
      </c>
      <c r="K39" s="7">
        <f>+K$3</f>
        <v>2009</v>
      </c>
      <c r="L39" s="7">
        <f>+L$3</f>
        <v>2010</v>
      </c>
      <c r="M39" s="7">
        <f>+M$3</f>
        <v>2011</v>
      </c>
    </row>
    <row r="40" spans="1:13" ht="7.5" customHeight="1">
      <c r="A40" s="8"/>
      <c r="I40" s="9"/>
      <c r="J40" s="9"/>
      <c r="K40" s="9"/>
      <c r="L40" s="9"/>
      <c r="M40" s="9"/>
    </row>
    <row r="41" spans="1:13" ht="12.75">
      <c r="A41" s="8">
        <v>1</v>
      </c>
      <c r="B41" s="76" t="s">
        <v>397</v>
      </c>
      <c r="C41" s="76"/>
      <c r="D41" s="76"/>
      <c r="E41" s="76"/>
      <c r="F41" s="15">
        <v>25.25</v>
      </c>
      <c r="G41" s="1">
        <v>2007</v>
      </c>
      <c r="I41" s="20">
        <f>F41</f>
        <v>25.25</v>
      </c>
      <c r="J41" s="20">
        <v>0</v>
      </c>
      <c r="K41" s="20">
        <v>0</v>
      </c>
      <c r="L41" s="20">
        <v>0</v>
      </c>
      <c r="M41" s="20">
        <v>0</v>
      </c>
    </row>
    <row r="42" spans="1:13" ht="12.75">
      <c r="A42" s="8">
        <v>2</v>
      </c>
      <c r="B42" s="76"/>
      <c r="C42" s="76"/>
      <c r="D42" s="76"/>
      <c r="E42" s="76"/>
      <c r="I42" s="9"/>
      <c r="J42" s="9"/>
      <c r="K42" s="9"/>
      <c r="L42" s="9"/>
      <c r="M42" s="9"/>
    </row>
    <row r="43" spans="1:13" ht="7.5" customHeight="1">
      <c r="A43" s="8"/>
      <c r="I43" s="9"/>
      <c r="J43" s="9"/>
      <c r="K43" s="9"/>
      <c r="L43" s="9"/>
      <c r="M43" s="9"/>
    </row>
    <row r="44" spans="1:13" ht="12.75">
      <c r="A44" s="8"/>
      <c r="I44" s="9">
        <f>+SUM(I41:I43)</f>
        <v>25.25</v>
      </c>
      <c r="J44" s="9">
        <f>+SUM(J41:J43)</f>
        <v>0</v>
      </c>
      <c r="K44" s="9">
        <f>+SUM(K41:K43)</f>
        <v>0</v>
      </c>
      <c r="L44" s="9">
        <f>+SUM(L41:L43)</f>
        <v>0</v>
      </c>
      <c r="M44" s="9">
        <f>+SUM(M41:M43)</f>
        <v>0</v>
      </c>
    </row>
  </sheetData>
  <sheetProtection/>
  <mergeCells count="5">
    <mergeCell ref="B41:E41"/>
    <mergeCell ref="B42:E42"/>
    <mergeCell ref="A1:M1"/>
    <mergeCell ref="A22:M22"/>
    <mergeCell ref="A37:M37"/>
  </mergeCells>
  <printOptions horizontalCentered="1"/>
  <pageMargins left="0.5" right="0.5" top="0.6" bottom="0.5" header="0.25" footer="0.5"/>
  <pageSetup fitToHeight="1" fitToWidth="1" horizontalDpi="600" verticalDpi="600" orientation="portrait" scale="86" r:id="rId1"/>
  <headerFooter alignWithMargins="0">
    <oddHeader>&amp;L&amp;"Copperplate Gothic Light,Bold"&amp;14Rob Barton&amp;R&amp;"Copperplate Gothic Light,Bold"&amp;12&amp;D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4.7109375" style="3" customWidth="1"/>
    <col min="2" max="2" width="20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ht="7.5" customHeight="1"/>
    <row r="3" spans="2:13" ht="12.75">
      <c r="B3" s="5" t="s">
        <v>1</v>
      </c>
      <c r="C3" s="6" t="s">
        <v>13</v>
      </c>
      <c r="D3" s="6" t="s">
        <v>4</v>
      </c>
      <c r="E3" s="6" t="s">
        <v>5</v>
      </c>
      <c r="F3" s="6" t="s">
        <v>3</v>
      </c>
      <c r="G3" s="6" t="s">
        <v>14</v>
      </c>
      <c r="I3" s="7">
        <v>2007</v>
      </c>
      <c r="J3" s="7">
        <v>2008</v>
      </c>
      <c r="K3" s="7">
        <v>2009</v>
      </c>
      <c r="L3" s="7">
        <v>2010</v>
      </c>
      <c r="M3" s="7">
        <v>2011</v>
      </c>
    </row>
    <row r="4" spans="2:6" ht="7.5" customHeight="1">
      <c r="B4" s="5"/>
      <c r="C4" s="7"/>
      <c r="E4" s="7"/>
      <c r="F4" s="7"/>
    </row>
    <row r="5" spans="1:13" ht="12.75">
      <c r="A5" s="8">
        <v>1</v>
      </c>
      <c r="B5" s="12" t="s">
        <v>298</v>
      </c>
      <c r="C5" s="4" t="s">
        <v>34</v>
      </c>
      <c r="D5" s="4" t="s">
        <v>45</v>
      </c>
      <c r="E5" s="10" t="s">
        <v>36</v>
      </c>
      <c r="F5" s="11">
        <v>6.4</v>
      </c>
      <c r="G5" s="1">
        <v>2011</v>
      </c>
      <c r="I5" s="13">
        <f aca="true" t="shared" si="0" ref="I5:M14">+IF($G5&gt;=I$3,$F5,0)</f>
        <v>6.4</v>
      </c>
      <c r="J5" s="13">
        <f t="shared" si="0"/>
        <v>6.4</v>
      </c>
      <c r="K5" s="13">
        <f t="shared" si="0"/>
        <v>6.4</v>
      </c>
      <c r="L5" s="13">
        <f t="shared" si="0"/>
        <v>6.4</v>
      </c>
      <c r="M5" s="13">
        <f t="shared" si="0"/>
        <v>6.4</v>
      </c>
    </row>
    <row r="6" spans="1:13" ht="12.75">
      <c r="A6" s="8">
        <v>2</v>
      </c>
      <c r="B6" s="12" t="s">
        <v>232</v>
      </c>
      <c r="C6" s="4" t="s">
        <v>70</v>
      </c>
      <c r="D6" s="4" t="s">
        <v>60</v>
      </c>
      <c r="E6" s="10" t="s">
        <v>36</v>
      </c>
      <c r="F6" s="11">
        <v>12.6</v>
      </c>
      <c r="G6" s="1">
        <v>2010</v>
      </c>
      <c r="I6" s="13">
        <f t="shared" si="0"/>
        <v>12.6</v>
      </c>
      <c r="J6" s="13">
        <f t="shared" si="0"/>
        <v>12.6</v>
      </c>
      <c r="K6" s="13">
        <f t="shared" si="0"/>
        <v>12.6</v>
      </c>
      <c r="L6" s="13">
        <f t="shared" si="0"/>
        <v>12.6</v>
      </c>
      <c r="M6" s="13">
        <f t="shared" si="0"/>
        <v>0</v>
      </c>
    </row>
    <row r="7" spans="1:13" ht="12.75">
      <c r="A7" s="8">
        <v>3</v>
      </c>
      <c r="B7" s="12" t="s">
        <v>250</v>
      </c>
      <c r="C7" s="4" t="s">
        <v>70</v>
      </c>
      <c r="D7" s="4" t="s">
        <v>35</v>
      </c>
      <c r="E7" s="10" t="s">
        <v>36</v>
      </c>
      <c r="F7" s="11">
        <v>1.5</v>
      </c>
      <c r="G7" s="1">
        <v>2010</v>
      </c>
      <c r="I7" s="13">
        <f t="shared" si="0"/>
        <v>1.5</v>
      </c>
      <c r="J7" s="13">
        <f t="shared" si="0"/>
        <v>1.5</v>
      </c>
      <c r="K7" s="13">
        <f t="shared" si="0"/>
        <v>1.5</v>
      </c>
      <c r="L7" s="13">
        <f t="shared" si="0"/>
        <v>1.5</v>
      </c>
      <c r="M7" s="13">
        <f t="shared" si="0"/>
        <v>0</v>
      </c>
    </row>
    <row r="8" spans="1:13" ht="12.75">
      <c r="A8" s="8">
        <v>4</v>
      </c>
      <c r="B8" s="12" t="s">
        <v>163</v>
      </c>
      <c r="C8" s="4" t="s">
        <v>34</v>
      </c>
      <c r="D8" s="4" t="s">
        <v>49</v>
      </c>
      <c r="E8" s="10" t="s">
        <v>36</v>
      </c>
      <c r="F8" s="11">
        <v>5</v>
      </c>
      <c r="G8" s="1">
        <v>2009</v>
      </c>
      <c r="I8" s="13">
        <f t="shared" si="0"/>
        <v>5</v>
      </c>
      <c r="J8" s="13">
        <f t="shared" si="0"/>
        <v>5</v>
      </c>
      <c r="K8" s="13">
        <f t="shared" si="0"/>
        <v>5</v>
      </c>
      <c r="L8" s="13">
        <f t="shared" si="0"/>
        <v>0</v>
      </c>
      <c r="M8" s="13">
        <f t="shared" si="0"/>
        <v>0</v>
      </c>
    </row>
    <row r="9" spans="1:13" ht="12.75">
      <c r="A9" s="8">
        <v>5</v>
      </c>
      <c r="B9" s="12" t="s">
        <v>169</v>
      </c>
      <c r="C9" s="4" t="s">
        <v>34</v>
      </c>
      <c r="D9" s="4" t="s">
        <v>47</v>
      </c>
      <c r="E9" s="10" t="s">
        <v>36</v>
      </c>
      <c r="F9" s="11">
        <v>2.35</v>
      </c>
      <c r="G9" s="1">
        <v>2009</v>
      </c>
      <c r="I9" s="13">
        <f t="shared" si="0"/>
        <v>2.35</v>
      </c>
      <c r="J9" s="13">
        <f t="shared" si="0"/>
        <v>2.35</v>
      </c>
      <c r="K9" s="13">
        <f t="shared" si="0"/>
        <v>2.35</v>
      </c>
      <c r="L9" s="13">
        <f t="shared" si="0"/>
        <v>0</v>
      </c>
      <c r="M9" s="13">
        <f t="shared" si="0"/>
        <v>0</v>
      </c>
    </row>
    <row r="10" spans="1:13" ht="12.75">
      <c r="A10" s="8">
        <v>6</v>
      </c>
      <c r="B10" s="12" t="s">
        <v>173</v>
      </c>
      <c r="C10" s="4" t="s">
        <v>67</v>
      </c>
      <c r="D10" s="4" t="s">
        <v>56</v>
      </c>
      <c r="E10" s="10" t="s">
        <v>36</v>
      </c>
      <c r="F10" s="11">
        <v>1.7</v>
      </c>
      <c r="G10" s="1">
        <v>2009</v>
      </c>
      <c r="I10" s="13">
        <f t="shared" si="0"/>
        <v>1.7</v>
      </c>
      <c r="J10" s="13">
        <f t="shared" si="0"/>
        <v>1.7</v>
      </c>
      <c r="K10" s="13">
        <f t="shared" si="0"/>
        <v>1.7</v>
      </c>
      <c r="L10" s="13">
        <f t="shared" si="0"/>
        <v>0</v>
      </c>
      <c r="M10" s="13">
        <f t="shared" si="0"/>
        <v>0</v>
      </c>
    </row>
    <row r="11" spans="1:13" ht="12.75">
      <c r="A11" s="8">
        <v>7</v>
      </c>
      <c r="B11" s="12" t="s">
        <v>244</v>
      </c>
      <c r="C11" s="4" t="s">
        <v>68</v>
      </c>
      <c r="D11" s="4" t="s">
        <v>55</v>
      </c>
      <c r="E11" s="10" t="s">
        <v>36</v>
      </c>
      <c r="F11" s="11">
        <v>3.15</v>
      </c>
      <c r="G11" s="2">
        <v>2008</v>
      </c>
      <c r="I11" s="13">
        <f t="shared" si="0"/>
        <v>3.15</v>
      </c>
      <c r="J11" s="13">
        <f t="shared" si="0"/>
        <v>3.15</v>
      </c>
      <c r="K11" s="13">
        <f t="shared" si="0"/>
        <v>0</v>
      </c>
      <c r="L11" s="13">
        <f t="shared" si="0"/>
        <v>0</v>
      </c>
      <c r="M11" s="13">
        <f t="shared" si="0"/>
        <v>0</v>
      </c>
    </row>
    <row r="12" spans="1:13" ht="12.75">
      <c r="A12" s="8">
        <v>8</v>
      </c>
      <c r="B12" s="12" t="s">
        <v>131</v>
      </c>
      <c r="C12" s="4" t="s">
        <v>68</v>
      </c>
      <c r="D12" s="4" t="s">
        <v>64</v>
      </c>
      <c r="E12" s="10" t="s">
        <v>36</v>
      </c>
      <c r="F12" s="11">
        <v>1.2</v>
      </c>
      <c r="G12" s="1">
        <v>2008</v>
      </c>
      <c r="I12" s="13">
        <f t="shared" si="0"/>
        <v>1.2</v>
      </c>
      <c r="J12" s="13">
        <f t="shared" si="0"/>
        <v>1.2</v>
      </c>
      <c r="K12" s="13">
        <f t="shared" si="0"/>
        <v>0</v>
      </c>
      <c r="L12" s="13">
        <f t="shared" si="0"/>
        <v>0</v>
      </c>
      <c r="M12" s="13">
        <f t="shared" si="0"/>
        <v>0</v>
      </c>
    </row>
    <row r="13" spans="1:13" ht="12.75">
      <c r="A13" s="8">
        <v>9</v>
      </c>
      <c r="B13" s="12" t="s">
        <v>268</v>
      </c>
      <c r="C13" s="4" t="s">
        <v>71</v>
      </c>
      <c r="D13" s="4" t="s">
        <v>38</v>
      </c>
      <c r="E13" s="10" t="s">
        <v>36</v>
      </c>
      <c r="F13" s="11">
        <v>27.5</v>
      </c>
      <c r="G13" s="1">
        <v>2007</v>
      </c>
      <c r="I13" s="13">
        <f t="shared" si="0"/>
        <v>27.5</v>
      </c>
      <c r="J13" s="13">
        <f t="shared" si="0"/>
        <v>0</v>
      </c>
      <c r="K13" s="13">
        <f t="shared" si="0"/>
        <v>0</v>
      </c>
      <c r="L13" s="13">
        <f t="shared" si="0"/>
        <v>0</v>
      </c>
      <c r="M13" s="13">
        <f t="shared" si="0"/>
        <v>0</v>
      </c>
    </row>
    <row r="14" spans="1:13" ht="12.75">
      <c r="A14" s="8">
        <v>10</v>
      </c>
      <c r="B14" s="12" t="s">
        <v>270</v>
      </c>
      <c r="C14" s="4" t="s">
        <v>70</v>
      </c>
      <c r="D14" s="4" t="s">
        <v>56</v>
      </c>
      <c r="E14" s="10" t="s">
        <v>36</v>
      </c>
      <c r="F14" s="11">
        <v>17.05</v>
      </c>
      <c r="G14" s="1">
        <v>2007</v>
      </c>
      <c r="I14" s="13">
        <f t="shared" si="0"/>
        <v>17.05</v>
      </c>
      <c r="J14" s="13">
        <f t="shared" si="0"/>
        <v>0</v>
      </c>
      <c r="K14" s="13">
        <f t="shared" si="0"/>
        <v>0</v>
      </c>
      <c r="L14" s="13">
        <f t="shared" si="0"/>
        <v>0</v>
      </c>
      <c r="M14" s="13">
        <f t="shared" si="0"/>
        <v>0</v>
      </c>
    </row>
    <row r="15" spans="1:13" ht="12.75">
      <c r="A15" s="8">
        <v>11</v>
      </c>
      <c r="B15" s="12" t="s">
        <v>276</v>
      </c>
      <c r="C15" s="4" t="s">
        <v>70</v>
      </c>
      <c r="D15" s="4" t="s">
        <v>273</v>
      </c>
      <c r="E15" s="10" t="s">
        <v>36</v>
      </c>
      <c r="F15" s="11">
        <v>11.75</v>
      </c>
      <c r="G15" s="1">
        <v>2007</v>
      </c>
      <c r="I15" s="13">
        <f aca="true" t="shared" si="1" ref="I15:M18">+IF($G15&gt;=I$3,$F15,0)</f>
        <v>11.75</v>
      </c>
      <c r="J15" s="13">
        <f t="shared" si="1"/>
        <v>0</v>
      </c>
      <c r="K15" s="13">
        <f t="shared" si="1"/>
        <v>0</v>
      </c>
      <c r="L15" s="13">
        <f t="shared" si="1"/>
        <v>0</v>
      </c>
      <c r="M15" s="13">
        <f t="shared" si="1"/>
        <v>0</v>
      </c>
    </row>
    <row r="16" spans="1:13" ht="12.75">
      <c r="A16" s="8">
        <v>12</v>
      </c>
      <c r="B16" s="12" t="s">
        <v>145</v>
      </c>
      <c r="C16" s="4" t="s">
        <v>71</v>
      </c>
      <c r="D16" s="4" t="s">
        <v>48</v>
      </c>
      <c r="E16" s="10" t="s">
        <v>36</v>
      </c>
      <c r="F16" s="11">
        <v>2.25</v>
      </c>
      <c r="G16" s="1">
        <v>2007</v>
      </c>
      <c r="I16" s="13">
        <f t="shared" si="1"/>
        <v>2.25</v>
      </c>
      <c r="J16" s="13">
        <f t="shared" si="1"/>
        <v>0</v>
      </c>
      <c r="K16" s="13">
        <f t="shared" si="1"/>
        <v>0</v>
      </c>
      <c r="L16" s="13">
        <f t="shared" si="1"/>
        <v>0</v>
      </c>
      <c r="M16" s="13">
        <f t="shared" si="1"/>
        <v>0</v>
      </c>
    </row>
    <row r="17" spans="1:13" ht="12.75">
      <c r="A17" s="8">
        <v>13</v>
      </c>
      <c r="B17" s="12" t="s">
        <v>365</v>
      </c>
      <c r="C17" s="4" t="s">
        <v>67</v>
      </c>
      <c r="D17" s="4" t="s">
        <v>38</v>
      </c>
      <c r="E17" s="10" t="s">
        <v>36</v>
      </c>
      <c r="F17" s="11">
        <v>1.6</v>
      </c>
      <c r="G17" s="2">
        <v>2007</v>
      </c>
      <c r="I17" s="13">
        <f t="shared" si="1"/>
        <v>1.6</v>
      </c>
      <c r="J17" s="13">
        <f t="shared" si="1"/>
        <v>0</v>
      </c>
      <c r="K17" s="13">
        <f t="shared" si="1"/>
        <v>0</v>
      </c>
      <c r="L17" s="13">
        <f t="shared" si="1"/>
        <v>0</v>
      </c>
      <c r="M17" s="13">
        <f t="shared" si="1"/>
        <v>0</v>
      </c>
    </row>
    <row r="18" spans="1:13" ht="12.75">
      <c r="A18" s="8">
        <v>14</v>
      </c>
      <c r="B18" s="12" t="s">
        <v>359</v>
      </c>
      <c r="C18" s="4" t="s">
        <v>46</v>
      </c>
      <c r="D18" s="4" t="s">
        <v>37</v>
      </c>
      <c r="E18" s="10" t="s">
        <v>36</v>
      </c>
      <c r="F18" s="11">
        <v>1.6</v>
      </c>
      <c r="G18" s="1">
        <v>2007</v>
      </c>
      <c r="I18" s="13">
        <f t="shared" si="1"/>
        <v>1.6</v>
      </c>
      <c r="J18" s="13">
        <f t="shared" si="1"/>
        <v>0</v>
      </c>
      <c r="K18" s="13">
        <f t="shared" si="1"/>
        <v>0</v>
      </c>
      <c r="L18" s="13">
        <f t="shared" si="1"/>
        <v>0</v>
      </c>
      <c r="M18" s="13">
        <f t="shared" si="1"/>
        <v>0</v>
      </c>
    </row>
    <row r="19" spans="9:13" ht="7.5" customHeight="1">
      <c r="I19" s="12"/>
      <c r="J19" s="12"/>
      <c r="K19" s="12"/>
      <c r="L19" s="12"/>
      <c r="M19" s="12"/>
    </row>
    <row r="20" spans="2:13" ht="12.75">
      <c r="B20" s="12"/>
      <c r="D20" s="4"/>
      <c r="E20" s="10"/>
      <c r="F20" s="11"/>
      <c r="G20" s="1"/>
      <c r="I20" s="14">
        <f>+SUM(I5:I18)</f>
        <v>95.64999999999999</v>
      </c>
      <c r="J20" s="14">
        <f>+SUM(J5:J18)</f>
        <v>33.900000000000006</v>
      </c>
      <c r="K20" s="14">
        <f>+SUM(K5:K18)</f>
        <v>29.55</v>
      </c>
      <c r="L20" s="14">
        <f>+SUM(L5:L18)</f>
        <v>20.5</v>
      </c>
      <c r="M20" s="14">
        <f>+SUM(M5:M18)</f>
        <v>6.4</v>
      </c>
    </row>
    <row r="22" spans="1:13" ht="15.75">
      <c r="A22" s="78" t="s">
        <v>15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</row>
    <row r="23" ht="7.5" customHeight="1"/>
    <row r="24" spans="2:13" ht="12.75">
      <c r="B24" s="5" t="s">
        <v>1</v>
      </c>
      <c r="C24" s="6" t="s">
        <v>13</v>
      </c>
      <c r="D24" s="6" t="s">
        <v>4</v>
      </c>
      <c r="E24" s="6" t="s">
        <v>6</v>
      </c>
      <c r="F24" s="6" t="s">
        <v>3</v>
      </c>
      <c r="G24" s="6" t="s">
        <v>14</v>
      </c>
      <c r="I24" s="7">
        <f>+I$3</f>
        <v>2007</v>
      </c>
      <c r="J24" s="7">
        <f>+J$3</f>
        <v>2008</v>
      </c>
      <c r="K24" s="7">
        <f>+K$3</f>
        <v>2009</v>
      </c>
      <c r="L24" s="7">
        <f>+L$3</f>
        <v>2010</v>
      </c>
      <c r="M24" s="7">
        <f>+$M$3</f>
        <v>2011</v>
      </c>
    </row>
    <row r="25" spans="2:6" ht="7.5" customHeight="1">
      <c r="B25" s="5"/>
      <c r="C25" s="7"/>
      <c r="E25" s="7"/>
      <c r="F25" s="7"/>
    </row>
    <row r="26" spans="1:13" ht="12.75">
      <c r="A26" s="8">
        <v>1</v>
      </c>
      <c r="B26" s="12" t="s">
        <v>198</v>
      </c>
      <c r="C26" s="4" t="s">
        <v>46</v>
      </c>
      <c r="D26" s="4" t="s">
        <v>37</v>
      </c>
      <c r="E26" s="10">
        <v>2006</v>
      </c>
      <c r="F26" s="11">
        <v>16.55</v>
      </c>
      <c r="G26" s="1">
        <v>2009</v>
      </c>
      <c r="I26" s="13">
        <f aca="true" t="shared" si="2" ref="I26:I35">+CEILING(IF($I$24=E26,F26,IF($I$24&lt;=G26,F26*0.3,0)),0.05)</f>
        <v>5</v>
      </c>
      <c r="J26" s="13">
        <f aca="true" t="shared" si="3" ref="J26:J35">+CEILING(IF($J$24&lt;=G26,F26*0.3,0),0.05)</f>
        <v>5</v>
      </c>
      <c r="K26" s="13">
        <f aca="true" t="shared" si="4" ref="K26:K35">+CEILING(IF($K$24&lt;=G26,F26*0.3,0),0.05)</f>
        <v>5</v>
      </c>
      <c r="L26" s="13">
        <f aca="true" t="shared" si="5" ref="L26:L35">+CEILING(IF($L$24&lt;=G26,F26*0.3,0),0.05)</f>
        <v>0</v>
      </c>
      <c r="M26" s="13">
        <f aca="true" t="shared" si="6" ref="M26:M35">CEILING(IF($M$24&lt;=G26,F26*0.3,0),0.05)</f>
        <v>0</v>
      </c>
    </row>
    <row r="27" spans="1:13" ht="12.75">
      <c r="A27" s="8">
        <v>2</v>
      </c>
      <c r="B27" s="12" t="s">
        <v>251</v>
      </c>
      <c r="C27" s="4" t="s">
        <v>69</v>
      </c>
      <c r="D27" s="4" t="s">
        <v>54</v>
      </c>
      <c r="E27" s="10">
        <v>2006</v>
      </c>
      <c r="F27" s="11">
        <v>1.5</v>
      </c>
      <c r="G27" s="1">
        <v>2010</v>
      </c>
      <c r="I27" s="13">
        <f t="shared" si="2"/>
        <v>0.45</v>
      </c>
      <c r="J27" s="13">
        <f t="shared" si="3"/>
        <v>0.45</v>
      </c>
      <c r="K27" s="13">
        <f t="shared" si="4"/>
        <v>0.45</v>
      </c>
      <c r="L27" s="13">
        <f t="shared" si="5"/>
        <v>0.45</v>
      </c>
      <c r="M27" s="13">
        <f t="shared" si="6"/>
        <v>0</v>
      </c>
    </row>
    <row r="28" spans="1:13" ht="12.75">
      <c r="A28" s="8">
        <v>3</v>
      </c>
      <c r="B28" s="12" t="s">
        <v>205</v>
      </c>
      <c r="C28" s="4" t="s">
        <v>72</v>
      </c>
      <c r="D28" s="4" t="s">
        <v>65</v>
      </c>
      <c r="E28" s="10">
        <v>2007</v>
      </c>
      <c r="F28" s="11">
        <v>4.25</v>
      </c>
      <c r="G28" s="2">
        <v>2009</v>
      </c>
      <c r="I28" s="13">
        <f t="shared" si="2"/>
        <v>4.25</v>
      </c>
      <c r="J28" s="13">
        <f t="shared" si="3"/>
        <v>1.3</v>
      </c>
      <c r="K28" s="13">
        <f t="shared" si="4"/>
        <v>1.3</v>
      </c>
      <c r="L28" s="13">
        <f t="shared" si="5"/>
        <v>0</v>
      </c>
      <c r="M28" s="13">
        <f t="shared" si="6"/>
        <v>0</v>
      </c>
    </row>
    <row r="29" spans="1:13" ht="12.75">
      <c r="A29" s="8">
        <v>4</v>
      </c>
      <c r="B29" s="12"/>
      <c r="D29" s="4"/>
      <c r="E29" s="10"/>
      <c r="F29" s="11"/>
      <c r="G29" s="2"/>
      <c r="I29" s="13">
        <f t="shared" si="2"/>
        <v>0</v>
      </c>
      <c r="J29" s="13">
        <f t="shared" si="3"/>
        <v>0</v>
      </c>
      <c r="K29" s="13">
        <f t="shared" si="4"/>
        <v>0</v>
      </c>
      <c r="L29" s="13">
        <f t="shared" si="5"/>
        <v>0</v>
      </c>
      <c r="M29" s="13">
        <f t="shared" si="6"/>
        <v>0</v>
      </c>
    </row>
    <row r="30" spans="1:13" ht="12.75">
      <c r="A30" s="8">
        <v>5</v>
      </c>
      <c r="B30" s="12"/>
      <c r="D30" s="4"/>
      <c r="E30" s="10"/>
      <c r="F30" s="11"/>
      <c r="G30" s="1"/>
      <c r="I30" s="13">
        <f t="shared" si="2"/>
        <v>0</v>
      </c>
      <c r="J30" s="13">
        <f t="shared" si="3"/>
        <v>0</v>
      </c>
      <c r="K30" s="13">
        <f t="shared" si="4"/>
        <v>0</v>
      </c>
      <c r="L30" s="13">
        <f t="shared" si="5"/>
        <v>0</v>
      </c>
      <c r="M30" s="13">
        <f t="shared" si="6"/>
        <v>0</v>
      </c>
    </row>
    <row r="31" spans="1:13" ht="12.75">
      <c r="A31" s="8">
        <v>6</v>
      </c>
      <c r="B31" s="12"/>
      <c r="D31" s="4"/>
      <c r="E31" s="10"/>
      <c r="F31" s="11"/>
      <c r="G31" s="1"/>
      <c r="I31" s="13">
        <f t="shared" si="2"/>
        <v>0</v>
      </c>
      <c r="J31" s="13">
        <f t="shared" si="3"/>
        <v>0</v>
      </c>
      <c r="K31" s="13">
        <f t="shared" si="4"/>
        <v>0</v>
      </c>
      <c r="L31" s="13">
        <f t="shared" si="5"/>
        <v>0</v>
      </c>
      <c r="M31" s="13">
        <f t="shared" si="6"/>
        <v>0</v>
      </c>
    </row>
    <row r="32" spans="1:13" ht="12.75">
      <c r="A32" s="8">
        <v>7</v>
      </c>
      <c r="B32" s="12"/>
      <c r="D32" s="4"/>
      <c r="E32" s="10"/>
      <c r="F32" s="11"/>
      <c r="G32" s="1"/>
      <c r="I32" s="13">
        <f>+CEILING(IF($I$24=E32,F32,IF($I$24&lt;=G32,F32*0.3,0)),0.05)</f>
        <v>0</v>
      </c>
      <c r="J32" s="13">
        <f>+CEILING(IF($J$24&lt;=G32,F32*0.3,0),0.05)</f>
        <v>0</v>
      </c>
      <c r="K32" s="13">
        <f>+CEILING(IF($K$24&lt;=G32,F32*0.3,0),0.05)</f>
        <v>0</v>
      </c>
      <c r="L32" s="13">
        <f>+CEILING(IF($L$24&lt;=G32,F32*0.3,0),0.05)</f>
        <v>0</v>
      </c>
      <c r="M32" s="13">
        <f>CEILING(IF($M$24&lt;=G32,F32*0.3,0),0.05)</f>
        <v>0</v>
      </c>
    </row>
    <row r="33" spans="1:13" ht="12.75">
      <c r="A33" s="8">
        <v>8</v>
      </c>
      <c r="B33" s="12"/>
      <c r="D33" s="4"/>
      <c r="E33" s="10"/>
      <c r="F33" s="11"/>
      <c r="G33" s="1"/>
      <c r="I33" s="13">
        <f>+CEILING(IF($I$24=E33,F33,IF($I$24&lt;=G33,F33*0.3,0)),0.05)</f>
        <v>0</v>
      </c>
      <c r="J33" s="13">
        <f>+CEILING(IF($J$24&lt;=G33,F33*0.3,0),0.05)</f>
        <v>0</v>
      </c>
      <c r="K33" s="13">
        <f>+CEILING(IF($K$24&lt;=G33,F33*0.3,0),0.05)</f>
        <v>0</v>
      </c>
      <c r="L33" s="13">
        <f>+CEILING(IF($L$24&lt;=G33,F33*0.3,0),0.05)</f>
        <v>0</v>
      </c>
      <c r="M33" s="13">
        <f>CEILING(IF($M$24&lt;=G33,F33*0.3,0),0.05)</f>
        <v>0</v>
      </c>
    </row>
    <row r="34" spans="1:13" ht="12.75">
      <c r="A34" s="8">
        <v>9</v>
      </c>
      <c r="B34" s="12"/>
      <c r="D34" s="4"/>
      <c r="E34" s="10"/>
      <c r="F34" s="11"/>
      <c r="G34" s="1"/>
      <c r="I34" s="13">
        <f>+CEILING(IF($I$24=E34,F34,IF($I$24&lt;=G34,F34*0.3,0)),0.05)</f>
        <v>0</v>
      </c>
      <c r="J34" s="13">
        <f>+CEILING(IF($J$24&lt;=G34,F34*0.3,0),0.05)</f>
        <v>0</v>
      </c>
      <c r="K34" s="13">
        <f>+CEILING(IF($K$24&lt;=G34,F34*0.3,0),0.05)</f>
        <v>0</v>
      </c>
      <c r="L34" s="13">
        <f>+CEILING(IF($L$24&lt;=G34,F34*0.3,0),0.05)</f>
        <v>0</v>
      </c>
      <c r="M34" s="13">
        <f>CEILING(IF($M$24&lt;=G34,F34*0.3,0),0.05)</f>
        <v>0</v>
      </c>
    </row>
    <row r="35" spans="1:13" ht="12.75">
      <c r="A35" s="8">
        <v>10</v>
      </c>
      <c r="B35" s="12"/>
      <c r="D35" s="4"/>
      <c r="E35" s="10"/>
      <c r="F35" s="11"/>
      <c r="G35" s="1"/>
      <c r="I35" s="13">
        <f t="shared" si="2"/>
        <v>0</v>
      </c>
      <c r="J35" s="13">
        <f t="shared" si="3"/>
        <v>0</v>
      </c>
      <c r="K35" s="13">
        <f t="shared" si="4"/>
        <v>0</v>
      </c>
      <c r="L35" s="13">
        <f t="shared" si="5"/>
        <v>0</v>
      </c>
      <c r="M35" s="13">
        <f t="shared" si="6"/>
        <v>0</v>
      </c>
    </row>
    <row r="36" spans="9:13" ht="7.5" customHeight="1">
      <c r="I36" s="12"/>
      <c r="J36" s="12"/>
      <c r="K36" s="12"/>
      <c r="L36" s="12"/>
      <c r="M36" s="12"/>
    </row>
    <row r="37" spans="9:13" ht="12.75">
      <c r="I37" s="14">
        <f>+SUM(I26:I36)</f>
        <v>9.7</v>
      </c>
      <c r="J37" s="14">
        <f>+SUM(J26:J36)</f>
        <v>6.75</v>
      </c>
      <c r="K37" s="14">
        <f>+SUM(K26:K36)</f>
        <v>6.75</v>
      </c>
      <c r="L37" s="14">
        <f>+SUM(L26:L36)</f>
        <v>0.45</v>
      </c>
      <c r="M37" s="14">
        <f>+SUM(M26:M36)</f>
        <v>0</v>
      </c>
    </row>
    <row r="38" spans="9:13" ht="12.75">
      <c r="I38" s="9"/>
      <c r="J38" s="9"/>
      <c r="K38" s="9"/>
      <c r="L38" s="9"/>
      <c r="M38" s="9"/>
    </row>
    <row r="39" spans="1:13" ht="15.75">
      <c r="A39" s="78" t="s">
        <v>16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</row>
    <row r="40" spans="9:13" ht="7.5" customHeight="1">
      <c r="I40" s="9"/>
      <c r="J40" s="9"/>
      <c r="K40" s="9"/>
      <c r="L40" s="9"/>
      <c r="M40" s="9"/>
    </row>
    <row r="41" spans="1:13" ht="12.75">
      <c r="A41" s="8"/>
      <c r="B41" s="5" t="s">
        <v>19</v>
      </c>
      <c r="C41" s="6"/>
      <c r="D41" s="6"/>
      <c r="E41" s="6"/>
      <c r="F41" s="6" t="s">
        <v>18</v>
      </c>
      <c r="G41" s="6" t="s">
        <v>17</v>
      </c>
      <c r="I41" s="7">
        <f>+I$3</f>
        <v>2007</v>
      </c>
      <c r="J41" s="7">
        <f>+J$3</f>
        <v>2008</v>
      </c>
      <c r="K41" s="7">
        <f>+K$3</f>
        <v>2009</v>
      </c>
      <c r="L41" s="7">
        <f>+L$3</f>
        <v>2010</v>
      </c>
      <c r="M41" s="7">
        <f>+M$3</f>
        <v>2011</v>
      </c>
    </row>
    <row r="42" spans="1:13" ht="7.5" customHeight="1">
      <c r="A42" s="8"/>
      <c r="I42" s="16"/>
      <c r="J42" s="16"/>
      <c r="K42" s="16"/>
      <c r="L42" s="16"/>
      <c r="M42" s="16"/>
    </row>
    <row r="43" spans="1:13" ht="12.75">
      <c r="A43" s="8">
        <v>1</v>
      </c>
      <c r="B43" s="76"/>
      <c r="C43" s="76"/>
      <c r="D43" s="76"/>
      <c r="E43" s="76"/>
      <c r="F43" s="15"/>
      <c r="G43" s="4"/>
      <c r="I43" s="20">
        <f>F43</f>
        <v>0</v>
      </c>
      <c r="J43" s="20">
        <v>0</v>
      </c>
      <c r="K43" s="20">
        <v>0</v>
      </c>
      <c r="L43" s="20">
        <v>0</v>
      </c>
      <c r="M43" s="20">
        <v>0</v>
      </c>
    </row>
    <row r="44" spans="1:13" ht="12.75">
      <c r="A44" s="8">
        <v>2</v>
      </c>
      <c r="B44" s="76"/>
      <c r="C44" s="76"/>
      <c r="D44" s="76"/>
      <c r="E44" s="76"/>
      <c r="F44" s="15"/>
      <c r="G44" s="4"/>
      <c r="I44" s="20">
        <f>F44</f>
        <v>0</v>
      </c>
      <c r="J44" s="20">
        <v>0</v>
      </c>
      <c r="K44" s="20">
        <v>0</v>
      </c>
      <c r="L44" s="20">
        <v>0</v>
      </c>
      <c r="M44" s="20">
        <v>0</v>
      </c>
    </row>
    <row r="45" spans="1:13" ht="12.75">
      <c r="A45" s="8">
        <v>3</v>
      </c>
      <c r="B45" s="76"/>
      <c r="C45" s="76"/>
      <c r="D45" s="76"/>
      <c r="E45" s="76"/>
      <c r="F45" s="15"/>
      <c r="G45" s="4"/>
      <c r="I45" s="20">
        <f>+F45</f>
        <v>0</v>
      </c>
      <c r="J45" s="20">
        <v>0</v>
      </c>
      <c r="K45" s="20">
        <v>0</v>
      </c>
      <c r="L45" s="20">
        <v>0</v>
      </c>
      <c r="M45" s="20">
        <v>0</v>
      </c>
    </row>
    <row r="46" spans="1:13" ht="7.5" customHeight="1">
      <c r="A46" s="8"/>
      <c r="I46" s="16"/>
      <c r="J46" s="16"/>
      <c r="K46" s="16"/>
      <c r="L46" s="16"/>
      <c r="M46" s="16"/>
    </row>
    <row r="47" spans="1:13" ht="12.75">
      <c r="A47" s="8"/>
      <c r="I47" s="9">
        <f>+SUM(I43:I46)</f>
        <v>0</v>
      </c>
      <c r="J47" s="9">
        <f>+SUM(J43:J46)</f>
        <v>0</v>
      </c>
      <c r="K47" s="9">
        <f>+SUM(K43:K46)</f>
        <v>0</v>
      </c>
      <c r="L47" s="9">
        <f>+SUM(L43:L46)</f>
        <v>0</v>
      </c>
      <c r="M47" s="9">
        <f>+SUM(M43:M46)</f>
        <v>0</v>
      </c>
    </row>
  </sheetData>
  <sheetProtection/>
  <mergeCells count="6">
    <mergeCell ref="B45:E45"/>
    <mergeCell ref="B43:E43"/>
    <mergeCell ref="B44:E44"/>
    <mergeCell ref="A1:M1"/>
    <mergeCell ref="A22:M22"/>
    <mergeCell ref="A39:M39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Light,Bold"&amp;14Garen Gotfredson&amp;R&amp;"Copperplate Gothic Light,Bold"&amp;12&amp;D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4.7109375" style="3" customWidth="1"/>
    <col min="2" max="2" width="20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ht="7.5" customHeight="1"/>
    <row r="3" spans="2:13" ht="12.75">
      <c r="B3" s="5" t="s">
        <v>1</v>
      </c>
      <c r="C3" s="6" t="s">
        <v>13</v>
      </c>
      <c r="D3" s="6" t="s">
        <v>4</v>
      </c>
      <c r="E3" s="6" t="s">
        <v>5</v>
      </c>
      <c r="F3" s="6" t="s">
        <v>3</v>
      </c>
      <c r="G3" s="6" t="s">
        <v>14</v>
      </c>
      <c r="I3" s="7">
        <v>2007</v>
      </c>
      <c r="J3" s="7">
        <v>2008</v>
      </c>
      <c r="K3" s="7">
        <v>2009</v>
      </c>
      <c r="L3" s="7">
        <v>2010</v>
      </c>
      <c r="M3" s="7">
        <v>2011</v>
      </c>
    </row>
    <row r="4" spans="2:6" ht="7.5" customHeight="1">
      <c r="B4" s="5"/>
      <c r="C4" s="7"/>
      <c r="E4" s="7"/>
      <c r="F4" s="7"/>
    </row>
    <row r="5" spans="1:13" ht="12.75">
      <c r="A5" s="8">
        <v>1</v>
      </c>
      <c r="B5" s="12" t="s">
        <v>339</v>
      </c>
      <c r="C5" s="4" t="s">
        <v>34</v>
      </c>
      <c r="D5" s="4" t="s">
        <v>43</v>
      </c>
      <c r="E5" s="10" t="s">
        <v>36</v>
      </c>
      <c r="F5" s="11">
        <v>3.7</v>
      </c>
      <c r="G5" s="1">
        <v>2011</v>
      </c>
      <c r="I5" s="13">
        <f aca="true" t="shared" si="0" ref="I5:M14">+IF($G5&gt;=I$3,$F5,0)</f>
        <v>3.7</v>
      </c>
      <c r="J5" s="13">
        <f t="shared" si="0"/>
        <v>3.7</v>
      </c>
      <c r="K5" s="13">
        <f t="shared" si="0"/>
        <v>3.7</v>
      </c>
      <c r="L5" s="13">
        <f t="shared" si="0"/>
        <v>3.7</v>
      </c>
      <c r="M5" s="13">
        <f t="shared" si="0"/>
        <v>3.7</v>
      </c>
    </row>
    <row r="6" spans="1:13" ht="12.75">
      <c r="A6" s="8">
        <v>2</v>
      </c>
      <c r="B6" s="12" t="s">
        <v>263</v>
      </c>
      <c r="C6" s="4" t="s">
        <v>34</v>
      </c>
      <c r="D6" s="4" t="s">
        <v>35</v>
      </c>
      <c r="E6" s="10" t="s">
        <v>36</v>
      </c>
      <c r="F6" s="11">
        <v>34.95</v>
      </c>
      <c r="G6" s="1">
        <v>2009</v>
      </c>
      <c r="I6" s="13">
        <f t="shared" si="0"/>
        <v>34.95</v>
      </c>
      <c r="J6" s="13">
        <f t="shared" si="0"/>
        <v>34.95</v>
      </c>
      <c r="K6" s="13">
        <f t="shared" si="0"/>
        <v>34.95</v>
      </c>
      <c r="L6" s="13">
        <f t="shared" si="0"/>
        <v>0</v>
      </c>
      <c r="M6" s="13">
        <f t="shared" si="0"/>
        <v>0</v>
      </c>
    </row>
    <row r="7" spans="1:13" ht="12.75">
      <c r="A7" s="8">
        <v>3</v>
      </c>
      <c r="B7" s="12" t="s">
        <v>265</v>
      </c>
      <c r="C7" s="4" t="s">
        <v>40</v>
      </c>
      <c r="D7" s="4" t="s">
        <v>66</v>
      </c>
      <c r="E7" s="10" t="s">
        <v>36</v>
      </c>
      <c r="F7" s="11">
        <v>16.85</v>
      </c>
      <c r="G7" s="1">
        <v>2009</v>
      </c>
      <c r="I7" s="13">
        <f t="shared" si="0"/>
        <v>16.85</v>
      </c>
      <c r="J7" s="13">
        <f t="shared" si="0"/>
        <v>16.85</v>
      </c>
      <c r="K7" s="13">
        <f t="shared" si="0"/>
        <v>16.85</v>
      </c>
      <c r="L7" s="13">
        <f t="shared" si="0"/>
        <v>0</v>
      </c>
      <c r="M7" s="13">
        <f t="shared" si="0"/>
        <v>0</v>
      </c>
    </row>
    <row r="8" spans="1:13" ht="12.75">
      <c r="A8" s="8">
        <v>4</v>
      </c>
      <c r="B8" s="12" t="s">
        <v>183</v>
      </c>
      <c r="C8" s="4" t="s">
        <v>70</v>
      </c>
      <c r="D8" s="4" t="s">
        <v>37</v>
      </c>
      <c r="E8" s="10" t="s">
        <v>36</v>
      </c>
      <c r="F8" s="11">
        <v>1.35</v>
      </c>
      <c r="G8" s="1">
        <v>2009</v>
      </c>
      <c r="I8" s="13">
        <f t="shared" si="0"/>
        <v>1.35</v>
      </c>
      <c r="J8" s="13">
        <f t="shared" si="0"/>
        <v>1.35</v>
      </c>
      <c r="K8" s="13">
        <f t="shared" si="0"/>
        <v>1.35</v>
      </c>
      <c r="L8" s="13">
        <f t="shared" si="0"/>
        <v>0</v>
      </c>
      <c r="M8" s="13">
        <f t="shared" si="0"/>
        <v>0</v>
      </c>
    </row>
    <row r="9" spans="1:13" ht="12.75">
      <c r="A9" s="8">
        <v>5</v>
      </c>
      <c r="B9" s="12" t="s">
        <v>194</v>
      </c>
      <c r="C9" s="4" t="s">
        <v>34</v>
      </c>
      <c r="D9" s="4" t="s">
        <v>39</v>
      </c>
      <c r="E9" s="10" t="s">
        <v>36</v>
      </c>
      <c r="F9" s="11">
        <v>1.35</v>
      </c>
      <c r="G9" s="2">
        <v>2009</v>
      </c>
      <c r="I9" s="13">
        <f t="shared" si="0"/>
        <v>1.35</v>
      </c>
      <c r="J9" s="13">
        <f t="shared" si="0"/>
        <v>1.35</v>
      </c>
      <c r="K9" s="13">
        <f t="shared" si="0"/>
        <v>1.35</v>
      </c>
      <c r="L9" s="13">
        <f t="shared" si="0"/>
        <v>0</v>
      </c>
      <c r="M9" s="13">
        <f t="shared" si="0"/>
        <v>0</v>
      </c>
    </row>
    <row r="10" spans="1:13" ht="12.75">
      <c r="A10" s="8">
        <v>6</v>
      </c>
      <c r="B10" s="12" t="s">
        <v>264</v>
      </c>
      <c r="C10" s="4" t="s">
        <v>67</v>
      </c>
      <c r="D10" s="4" t="s">
        <v>64</v>
      </c>
      <c r="E10" s="10" t="s">
        <v>36</v>
      </c>
      <c r="F10" s="11">
        <v>23.6</v>
      </c>
      <c r="G10" s="1">
        <v>2008</v>
      </c>
      <c r="I10" s="13">
        <f t="shared" si="0"/>
        <v>23.6</v>
      </c>
      <c r="J10" s="13">
        <f t="shared" si="0"/>
        <v>23.6</v>
      </c>
      <c r="K10" s="13">
        <f t="shared" si="0"/>
        <v>0</v>
      </c>
      <c r="L10" s="13">
        <f t="shared" si="0"/>
        <v>0</v>
      </c>
      <c r="M10" s="13">
        <f t="shared" si="0"/>
        <v>0</v>
      </c>
    </row>
    <row r="11" spans="1:13" ht="12.75">
      <c r="A11" s="8">
        <v>7</v>
      </c>
      <c r="B11" s="12" t="s">
        <v>120</v>
      </c>
      <c r="C11" s="4" t="s">
        <v>67</v>
      </c>
      <c r="D11" s="4" t="s">
        <v>116</v>
      </c>
      <c r="E11" s="10" t="s">
        <v>36</v>
      </c>
      <c r="F11" s="11">
        <v>4.55</v>
      </c>
      <c r="G11" s="1">
        <v>2008</v>
      </c>
      <c r="I11" s="13">
        <f t="shared" si="0"/>
        <v>4.55</v>
      </c>
      <c r="J11" s="13">
        <f t="shared" si="0"/>
        <v>4.55</v>
      </c>
      <c r="K11" s="13">
        <f t="shared" si="0"/>
        <v>0</v>
      </c>
      <c r="L11" s="13">
        <f t="shared" si="0"/>
        <v>0</v>
      </c>
      <c r="M11" s="13">
        <f t="shared" si="0"/>
        <v>0</v>
      </c>
    </row>
    <row r="12" spans="1:13" ht="12.75">
      <c r="A12" s="8">
        <v>8</v>
      </c>
      <c r="B12" s="12" t="s">
        <v>125</v>
      </c>
      <c r="C12" s="4" t="s">
        <v>69</v>
      </c>
      <c r="D12" s="4" t="s">
        <v>61</v>
      </c>
      <c r="E12" s="10" t="s">
        <v>36</v>
      </c>
      <c r="F12" s="11">
        <v>3.35</v>
      </c>
      <c r="G12" s="1">
        <v>2008</v>
      </c>
      <c r="I12" s="13">
        <f t="shared" si="0"/>
        <v>3.35</v>
      </c>
      <c r="J12" s="13">
        <f t="shared" si="0"/>
        <v>3.35</v>
      </c>
      <c r="K12" s="13">
        <f t="shared" si="0"/>
        <v>0</v>
      </c>
      <c r="L12" s="13">
        <f t="shared" si="0"/>
        <v>0</v>
      </c>
      <c r="M12" s="13">
        <f t="shared" si="0"/>
        <v>0</v>
      </c>
    </row>
    <row r="13" spans="1:13" ht="12.75">
      <c r="A13" s="8">
        <v>9</v>
      </c>
      <c r="B13" s="12" t="s">
        <v>147</v>
      </c>
      <c r="C13" s="4" t="s">
        <v>72</v>
      </c>
      <c r="D13" s="4" t="s">
        <v>38</v>
      </c>
      <c r="E13" s="10" t="s">
        <v>36</v>
      </c>
      <c r="F13" s="11">
        <v>1.2</v>
      </c>
      <c r="G13" s="1">
        <v>2008</v>
      </c>
      <c r="I13" s="13">
        <f t="shared" si="0"/>
        <v>1.2</v>
      </c>
      <c r="J13" s="13">
        <f t="shared" si="0"/>
        <v>1.2</v>
      </c>
      <c r="K13" s="13">
        <f t="shared" si="0"/>
        <v>0</v>
      </c>
      <c r="L13" s="13">
        <f t="shared" si="0"/>
        <v>0</v>
      </c>
      <c r="M13" s="13">
        <f t="shared" si="0"/>
        <v>0</v>
      </c>
    </row>
    <row r="14" spans="1:13" ht="12.75">
      <c r="A14" s="8">
        <v>10</v>
      </c>
      <c r="B14" s="12" t="s">
        <v>271</v>
      </c>
      <c r="C14" s="4" t="s">
        <v>46</v>
      </c>
      <c r="D14" s="4" t="s">
        <v>66</v>
      </c>
      <c r="E14" s="10" t="s">
        <v>36</v>
      </c>
      <c r="F14" s="11">
        <v>23</v>
      </c>
      <c r="G14" s="1">
        <v>2007</v>
      </c>
      <c r="I14" s="13">
        <f t="shared" si="0"/>
        <v>23</v>
      </c>
      <c r="J14" s="13">
        <f t="shared" si="0"/>
        <v>0</v>
      </c>
      <c r="K14" s="13">
        <f t="shared" si="0"/>
        <v>0</v>
      </c>
      <c r="L14" s="13">
        <f t="shared" si="0"/>
        <v>0</v>
      </c>
      <c r="M14" s="13">
        <f t="shared" si="0"/>
        <v>0</v>
      </c>
    </row>
    <row r="15" spans="1:13" ht="12.75">
      <c r="A15" s="8">
        <v>11</v>
      </c>
      <c r="B15" s="12" t="s">
        <v>92</v>
      </c>
      <c r="C15" s="4" t="s">
        <v>68</v>
      </c>
      <c r="D15" s="4" t="s">
        <v>66</v>
      </c>
      <c r="E15" s="10" t="s">
        <v>36</v>
      </c>
      <c r="F15" s="11">
        <v>4.15</v>
      </c>
      <c r="G15" s="1">
        <v>2007</v>
      </c>
      <c r="I15" s="13">
        <f aca="true" t="shared" si="1" ref="I15:M18">+IF($G15&gt;=I$3,$F15,0)</f>
        <v>4.15</v>
      </c>
      <c r="J15" s="13">
        <f t="shared" si="1"/>
        <v>0</v>
      </c>
      <c r="K15" s="13">
        <f t="shared" si="1"/>
        <v>0</v>
      </c>
      <c r="L15" s="13">
        <f t="shared" si="1"/>
        <v>0</v>
      </c>
      <c r="M15" s="13">
        <f t="shared" si="1"/>
        <v>0</v>
      </c>
    </row>
    <row r="16" spans="1:13" ht="12.75">
      <c r="A16" s="8">
        <v>12</v>
      </c>
      <c r="B16" s="12" t="s">
        <v>89</v>
      </c>
      <c r="C16" s="4" t="s">
        <v>68</v>
      </c>
      <c r="D16" s="4" t="s">
        <v>56</v>
      </c>
      <c r="E16" s="10" t="s">
        <v>36</v>
      </c>
      <c r="F16" s="11">
        <v>2.25</v>
      </c>
      <c r="G16" s="1">
        <v>2007</v>
      </c>
      <c r="I16" s="13">
        <f t="shared" si="1"/>
        <v>2.25</v>
      </c>
      <c r="J16" s="13">
        <f t="shared" si="1"/>
        <v>0</v>
      </c>
      <c r="K16" s="13">
        <f t="shared" si="1"/>
        <v>0</v>
      </c>
      <c r="L16" s="13">
        <f t="shared" si="1"/>
        <v>0</v>
      </c>
      <c r="M16" s="13">
        <f t="shared" si="1"/>
        <v>0</v>
      </c>
    </row>
    <row r="17" spans="1:13" ht="12.75">
      <c r="A17" s="8">
        <v>13</v>
      </c>
      <c r="B17" s="12" t="s">
        <v>388</v>
      </c>
      <c r="C17" s="4" t="s">
        <v>40</v>
      </c>
      <c r="D17" s="4" t="s">
        <v>63</v>
      </c>
      <c r="E17" s="10" t="s">
        <v>36</v>
      </c>
      <c r="F17" s="11">
        <v>1.6</v>
      </c>
      <c r="G17" s="1">
        <v>2007</v>
      </c>
      <c r="I17" s="13">
        <f t="shared" si="1"/>
        <v>1.6</v>
      </c>
      <c r="J17" s="13">
        <f t="shared" si="1"/>
        <v>0</v>
      </c>
      <c r="K17" s="13">
        <f t="shared" si="1"/>
        <v>0</v>
      </c>
      <c r="L17" s="13">
        <f t="shared" si="1"/>
        <v>0</v>
      </c>
      <c r="M17" s="13">
        <f t="shared" si="1"/>
        <v>0</v>
      </c>
    </row>
    <row r="18" spans="1:13" ht="12.75">
      <c r="A18" s="8">
        <v>14</v>
      </c>
      <c r="B18" s="12" t="s">
        <v>364</v>
      </c>
      <c r="C18" s="4" t="s">
        <v>72</v>
      </c>
      <c r="D18" s="4" t="s">
        <v>60</v>
      </c>
      <c r="E18" s="10" t="s">
        <v>36</v>
      </c>
      <c r="F18" s="11">
        <v>1.5</v>
      </c>
      <c r="G18" s="1">
        <v>2007</v>
      </c>
      <c r="I18" s="13">
        <f t="shared" si="1"/>
        <v>1.5</v>
      </c>
      <c r="J18" s="13">
        <f t="shared" si="1"/>
        <v>0</v>
      </c>
      <c r="K18" s="13">
        <f t="shared" si="1"/>
        <v>0</v>
      </c>
      <c r="L18" s="13">
        <f t="shared" si="1"/>
        <v>0</v>
      </c>
      <c r="M18" s="13">
        <f t="shared" si="1"/>
        <v>0</v>
      </c>
    </row>
    <row r="19" spans="9:13" ht="7.5" customHeight="1">
      <c r="I19" s="12"/>
      <c r="J19" s="12"/>
      <c r="K19" s="12"/>
      <c r="L19" s="12"/>
      <c r="M19" s="12"/>
    </row>
    <row r="20" spans="2:13" ht="12.75">
      <c r="B20" s="12"/>
      <c r="D20" s="4"/>
      <c r="E20" s="10"/>
      <c r="F20" s="11"/>
      <c r="G20" s="1"/>
      <c r="I20" s="14">
        <f>+SUM(I5:I18)</f>
        <v>123.4</v>
      </c>
      <c r="J20" s="14">
        <f>+SUM(J5:J18)</f>
        <v>90.9</v>
      </c>
      <c r="K20" s="14">
        <f>+SUM(K5:K18)</f>
        <v>58.20000000000001</v>
      </c>
      <c r="L20" s="14">
        <f>+SUM(L5:L18)</f>
        <v>3.7</v>
      </c>
      <c r="M20" s="14">
        <f>+SUM(M5:M18)</f>
        <v>3.7</v>
      </c>
    </row>
    <row r="22" spans="1:13" ht="15.75">
      <c r="A22" s="78" t="s">
        <v>15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</row>
    <row r="23" ht="7.5" customHeight="1"/>
    <row r="24" spans="2:13" ht="12.75">
      <c r="B24" s="5" t="s">
        <v>1</v>
      </c>
      <c r="C24" s="6" t="s">
        <v>13</v>
      </c>
      <c r="D24" s="6" t="s">
        <v>4</v>
      </c>
      <c r="E24" s="6" t="s">
        <v>6</v>
      </c>
      <c r="F24" s="6" t="s">
        <v>3</v>
      </c>
      <c r="G24" s="6" t="s">
        <v>14</v>
      </c>
      <c r="I24" s="7">
        <f>+I$3</f>
        <v>2007</v>
      </c>
      <c r="J24" s="7">
        <f>+J$3</f>
        <v>2008</v>
      </c>
      <c r="K24" s="7">
        <f>+K$3</f>
        <v>2009</v>
      </c>
      <c r="L24" s="7">
        <f>+L$3</f>
        <v>2010</v>
      </c>
      <c r="M24" s="7">
        <f>+M$3</f>
        <v>2011</v>
      </c>
    </row>
    <row r="25" spans="2:6" ht="7.5" customHeight="1">
      <c r="B25" s="5"/>
      <c r="C25" s="7"/>
      <c r="E25" s="7"/>
      <c r="F25" s="7"/>
    </row>
    <row r="26" spans="1:13" ht="12.75">
      <c r="A26" s="8">
        <v>1</v>
      </c>
      <c r="B26" s="12" t="s">
        <v>227</v>
      </c>
      <c r="C26" s="4" t="s">
        <v>46</v>
      </c>
      <c r="D26" s="4" t="s">
        <v>56</v>
      </c>
      <c r="E26" s="10">
        <v>2007</v>
      </c>
      <c r="F26" s="11">
        <v>1.65</v>
      </c>
      <c r="G26" s="1">
        <v>2010</v>
      </c>
      <c r="I26" s="13">
        <f aca="true" t="shared" si="2" ref="I26:I34">+CEILING(IF($I$24=E26,F26,IF($I$24&lt;=G26,F26*0.3,0)),0.05)</f>
        <v>1.6500000000000001</v>
      </c>
      <c r="J26" s="13">
        <f aca="true" t="shared" si="3" ref="J26:J34">+CEILING(IF($J$24&lt;=G26,F26*0.3,0),0.05)</f>
        <v>0.5</v>
      </c>
      <c r="K26" s="13">
        <f aca="true" t="shared" si="4" ref="K26:K34">+CEILING(IF($K$24&lt;=G26,F26*0.3,0),0.05)</f>
        <v>0.5</v>
      </c>
      <c r="L26" s="13">
        <f aca="true" t="shared" si="5" ref="L26:L34">+CEILING(IF($L$24&lt;=G26,F26*0.3,0),0.05)</f>
        <v>0.5</v>
      </c>
      <c r="M26" s="13">
        <f aca="true" t="shared" si="6" ref="M26:M34">CEILING(IF($M$24&lt;=G26,F26*0.3,0),0.05)</f>
        <v>0</v>
      </c>
    </row>
    <row r="27" spans="1:13" ht="12.75">
      <c r="A27" s="8">
        <v>2</v>
      </c>
      <c r="B27" s="12" t="s">
        <v>242</v>
      </c>
      <c r="C27" s="4" t="s">
        <v>40</v>
      </c>
      <c r="D27" s="4" t="s">
        <v>38</v>
      </c>
      <c r="E27" s="10">
        <v>2006</v>
      </c>
      <c r="F27" s="11">
        <v>1.5</v>
      </c>
      <c r="G27" s="1">
        <v>2010</v>
      </c>
      <c r="I27" s="13">
        <f t="shared" si="2"/>
        <v>0.45</v>
      </c>
      <c r="J27" s="13">
        <f t="shared" si="3"/>
        <v>0.45</v>
      </c>
      <c r="K27" s="13">
        <f t="shared" si="4"/>
        <v>0.45</v>
      </c>
      <c r="L27" s="13">
        <f t="shared" si="5"/>
        <v>0.45</v>
      </c>
      <c r="M27" s="13">
        <f t="shared" si="6"/>
        <v>0</v>
      </c>
    </row>
    <row r="28" spans="1:13" ht="12.75">
      <c r="A28" s="8">
        <v>3</v>
      </c>
      <c r="B28" s="12" t="s">
        <v>228</v>
      </c>
      <c r="C28" s="4" t="s">
        <v>71</v>
      </c>
      <c r="D28" s="4" t="s">
        <v>63</v>
      </c>
      <c r="E28" s="10">
        <v>2007</v>
      </c>
      <c r="F28" s="11">
        <v>1.5</v>
      </c>
      <c r="G28" s="1">
        <v>2010</v>
      </c>
      <c r="I28" s="13">
        <f t="shared" si="2"/>
        <v>1.5</v>
      </c>
      <c r="J28" s="13">
        <f t="shared" si="3"/>
        <v>0.45</v>
      </c>
      <c r="K28" s="13">
        <f t="shared" si="4"/>
        <v>0.45</v>
      </c>
      <c r="L28" s="13">
        <f t="shared" si="5"/>
        <v>0.45</v>
      </c>
      <c r="M28" s="13">
        <f t="shared" si="6"/>
        <v>0</v>
      </c>
    </row>
    <row r="29" spans="1:13" ht="12.75">
      <c r="A29" s="8">
        <v>4</v>
      </c>
      <c r="B29" s="12" t="s">
        <v>149</v>
      </c>
      <c r="C29" s="4" t="s">
        <v>70</v>
      </c>
      <c r="D29" s="4" t="s">
        <v>53</v>
      </c>
      <c r="E29" s="10">
        <v>2004</v>
      </c>
      <c r="F29" s="11">
        <v>1.2</v>
      </c>
      <c r="G29" s="1">
        <v>2008</v>
      </c>
      <c r="I29" s="13">
        <f t="shared" si="2"/>
        <v>0.4</v>
      </c>
      <c r="J29" s="13">
        <f t="shared" si="3"/>
        <v>0.4</v>
      </c>
      <c r="K29" s="13">
        <f t="shared" si="4"/>
        <v>0</v>
      </c>
      <c r="L29" s="13">
        <f t="shared" si="5"/>
        <v>0</v>
      </c>
      <c r="M29" s="13">
        <f t="shared" si="6"/>
        <v>0</v>
      </c>
    </row>
    <row r="30" spans="1:13" ht="12.75">
      <c r="A30" s="8">
        <v>5</v>
      </c>
      <c r="B30" s="12" t="s">
        <v>114</v>
      </c>
      <c r="C30" s="4" t="s">
        <v>72</v>
      </c>
      <c r="D30" s="4" t="s">
        <v>39</v>
      </c>
      <c r="E30" s="10">
        <v>2007</v>
      </c>
      <c r="F30" s="11">
        <v>1.2</v>
      </c>
      <c r="G30" s="1">
        <v>2008</v>
      </c>
      <c r="I30" s="13">
        <f t="shared" si="2"/>
        <v>1.2000000000000002</v>
      </c>
      <c r="J30" s="13">
        <f t="shared" si="3"/>
        <v>0.4</v>
      </c>
      <c r="K30" s="13">
        <f t="shared" si="4"/>
        <v>0</v>
      </c>
      <c r="L30" s="13">
        <f t="shared" si="5"/>
        <v>0</v>
      </c>
      <c r="M30" s="13">
        <f t="shared" si="6"/>
        <v>0</v>
      </c>
    </row>
    <row r="31" spans="1:13" ht="12.75">
      <c r="A31" s="8">
        <v>6</v>
      </c>
      <c r="B31" s="12" t="s">
        <v>94</v>
      </c>
      <c r="C31" s="4" t="s">
        <v>67</v>
      </c>
      <c r="D31" s="4" t="s">
        <v>61</v>
      </c>
      <c r="E31" s="10">
        <v>2006</v>
      </c>
      <c r="F31" s="11">
        <v>3.2</v>
      </c>
      <c r="G31" s="1">
        <v>2007</v>
      </c>
      <c r="I31" s="13">
        <f t="shared" si="2"/>
        <v>1</v>
      </c>
      <c r="J31" s="13">
        <f t="shared" si="3"/>
        <v>0</v>
      </c>
      <c r="K31" s="13">
        <f t="shared" si="4"/>
        <v>0</v>
      </c>
      <c r="L31" s="13">
        <f t="shared" si="5"/>
        <v>0</v>
      </c>
      <c r="M31" s="13">
        <f t="shared" si="6"/>
        <v>0</v>
      </c>
    </row>
    <row r="32" spans="1:13" ht="12.75">
      <c r="A32" s="8">
        <v>7</v>
      </c>
      <c r="B32" s="12" t="s">
        <v>93</v>
      </c>
      <c r="C32" s="4" t="s">
        <v>71</v>
      </c>
      <c r="D32" s="4" t="s">
        <v>41</v>
      </c>
      <c r="E32" s="10">
        <v>2005</v>
      </c>
      <c r="F32" s="11">
        <v>1.1</v>
      </c>
      <c r="G32" s="1">
        <v>2007</v>
      </c>
      <c r="I32" s="13">
        <f>+CEILING(IF($I$24=E32,F32,IF($I$24&lt;=G32,F32*0.3,0)),0.05)</f>
        <v>0.35000000000000003</v>
      </c>
      <c r="J32" s="13">
        <f>+CEILING(IF($J$24&lt;=G32,F32*0.3,0),0.05)</f>
        <v>0</v>
      </c>
      <c r="K32" s="13">
        <f>+CEILING(IF($K$24&lt;=G32,F32*0.3,0),0.05)</f>
        <v>0</v>
      </c>
      <c r="L32" s="13">
        <f>+CEILING(IF($L$24&lt;=G32,F32*0.3,0),0.05)</f>
        <v>0</v>
      </c>
      <c r="M32" s="13">
        <f>CEILING(IF($M$24&lt;=G32,F32*0.3,0),0.05)</f>
        <v>0</v>
      </c>
    </row>
    <row r="33" spans="1:13" ht="12.75">
      <c r="A33" s="8">
        <v>8</v>
      </c>
      <c r="B33" s="12"/>
      <c r="D33" s="4"/>
      <c r="E33" s="10"/>
      <c r="F33" s="11"/>
      <c r="G33" s="1"/>
      <c r="I33" s="13">
        <f t="shared" si="2"/>
        <v>0</v>
      </c>
      <c r="J33" s="13">
        <f t="shared" si="3"/>
        <v>0</v>
      </c>
      <c r="K33" s="13">
        <f t="shared" si="4"/>
        <v>0</v>
      </c>
      <c r="L33" s="13">
        <f t="shared" si="5"/>
        <v>0</v>
      </c>
      <c r="M33" s="13">
        <f t="shared" si="6"/>
        <v>0</v>
      </c>
    </row>
    <row r="34" spans="1:13" ht="12.75">
      <c r="A34" s="8">
        <v>9</v>
      </c>
      <c r="B34" s="12"/>
      <c r="D34" s="4"/>
      <c r="E34" s="10"/>
      <c r="F34" s="11"/>
      <c r="G34" s="2"/>
      <c r="I34" s="13">
        <f t="shared" si="2"/>
        <v>0</v>
      </c>
      <c r="J34" s="13">
        <f t="shared" si="3"/>
        <v>0</v>
      </c>
      <c r="K34" s="13">
        <f t="shared" si="4"/>
        <v>0</v>
      </c>
      <c r="L34" s="13">
        <f t="shared" si="5"/>
        <v>0</v>
      </c>
      <c r="M34" s="13">
        <f t="shared" si="6"/>
        <v>0</v>
      </c>
    </row>
    <row r="35" spans="9:13" ht="7.5" customHeight="1">
      <c r="I35" s="12"/>
      <c r="J35" s="12"/>
      <c r="K35" s="12"/>
      <c r="L35" s="12"/>
      <c r="M35" s="12"/>
    </row>
    <row r="36" spans="9:13" ht="12.75">
      <c r="I36" s="14">
        <f>+SUM(I26:I35)</f>
        <v>6.55</v>
      </c>
      <c r="J36" s="14">
        <f>+SUM(J26:J35)</f>
        <v>2.1999999999999997</v>
      </c>
      <c r="K36" s="14">
        <f>+SUM(K26:K35)</f>
        <v>1.4</v>
      </c>
      <c r="L36" s="14">
        <f>+SUM(L26:L35)</f>
        <v>1.4</v>
      </c>
      <c r="M36" s="14">
        <f>+SUM(M26:M35)</f>
        <v>0</v>
      </c>
    </row>
    <row r="37" spans="9:13" ht="12.75">
      <c r="I37" s="9"/>
      <c r="J37" s="9"/>
      <c r="K37" s="9"/>
      <c r="L37" s="9"/>
      <c r="M37" s="9"/>
    </row>
    <row r="38" spans="1:13" ht="15.75">
      <c r="A38" s="78" t="s">
        <v>16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</row>
    <row r="39" spans="9:13" ht="7.5" customHeight="1">
      <c r="I39" s="9"/>
      <c r="J39" s="9"/>
      <c r="K39" s="9"/>
      <c r="L39" s="9"/>
      <c r="M39" s="9"/>
    </row>
    <row r="40" spans="1:13" ht="12.75">
      <c r="A40" s="8"/>
      <c r="B40" s="5" t="s">
        <v>19</v>
      </c>
      <c r="C40" s="6"/>
      <c r="D40" s="6"/>
      <c r="E40" s="6"/>
      <c r="F40" s="6" t="s">
        <v>18</v>
      </c>
      <c r="G40" s="6" t="s">
        <v>17</v>
      </c>
      <c r="I40" s="7">
        <f>+I$3</f>
        <v>2007</v>
      </c>
      <c r="J40" s="7">
        <f>+J$3</f>
        <v>2008</v>
      </c>
      <c r="K40" s="7">
        <f>+K$3</f>
        <v>2009</v>
      </c>
      <c r="L40" s="7">
        <f>+L$3</f>
        <v>2010</v>
      </c>
      <c r="M40" s="7">
        <f>+M$3</f>
        <v>2011</v>
      </c>
    </row>
    <row r="41" spans="1:13" ht="7.5" customHeight="1">
      <c r="A41" s="8"/>
      <c r="I41" s="16"/>
      <c r="J41" s="16"/>
      <c r="K41" s="16"/>
      <c r="L41" s="16"/>
      <c r="M41" s="16"/>
    </row>
    <row r="42" spans="1:13" ht="12.75">
      <c r="A42" s="8">
        <v>1</v>
      </c>
      <c r="B42" s="76" t="s">
        <v>397</v>
      </c>
      <c r="C42" s="76"/>
      <c r="D42" s="76"/>
      <c r="E42" s="76"/>
      <c r="F42" s="15">
        <v>-25.25</v>
      </c>
      <c r="G42" s="1">
        <v>2007</v>
      </c>
      <c r="I42" s="20">
        <f>+F42</f>
        <v>-25.25</v>
      </c>
      <c r="J42" s="20">
        <v>0</v>
      </c>
      <c r="K42" s="20">
        <v>0</v>
      </c>
      <c r="L42" s="20">
        <v>0</v>
      </c>
      <c r="M42" s="20">
        <v>0</v>
      </c>
    </row>
    <row r="43" spans="1:13" ht="12.75">
      <c r="A43" s="8">
        <v>2</v>
      </c>
      <c r="B43" s="76"/>
      <c r="C43" s="76"/>
      <c r="D43" s="76"/>
      <c r="E43" s="76"/>
      <c r="F43" s="15"/>
      <c r="G43" s="1"/>
      <c r="I43" s="20">
        <f>F43</f>
        <v>0</v>
      </c>
      <c r="J43" s="20">
        <v>0</v>
      </c>
      <c r="K43" s="20">
        <v>0</v>
      </c>
      <c r="L43" s="20">
        <v>0</v>
      </c>
      <c r="M43" s="20">
        <v>0</v>
      </c>
    </row>
    <row r="44" spans="1:13" ht="7.5" customHeight="1">
      <c r="A44" s="8"/>
      <c r="I44" s="16"/>
      <c r="J44" s="16"/>
      <c r="K44" s="16"/>
      <c r="L44" s="16"/>
      <c r="M44" s="16"/>
    </row>
    <row r="45" spans="1:13" ht="12.75">
      <c r="A45" s="8"/>
      <c r="I45" s="9">
        <f>+SUM(I42:I44)</f>
        <v>-25.25</v>
      </c>
      <c r="J45" s="9">
        <f>+SUM(J42:J44)</f>
        <v>0</v>
      </c>
      <c r="K45" s="9">
        <f>+SUM(K42:K44)</f>
        <v>0</v>
      </c>
      <c r="L45" s="9">
        <f>+SUM(L42:L44)</f>
        <v>0</v>
      </c>
      <c r="M45" s="9">
        <f>+SUM(M42:M44)</f>
        <v>0</v>
      </c>
    </row>
  </sheetData>
  <sheetProtection/>
  <mergeCells count="5">
    <mergeCell ref="B42:E42"/>
    <mergeCell ref="B43:E43"/>
    <mergeCell ref="A1:M1"/>
    <mergeCell ref="A22:M22"/>
    <mergeCell ref="A38:M38"/>
  </mergeCells>
  <printOptions horizontalCentered="1"/>
  <pageMargins left="0.5" right="0.5" top="0.6" bottom="0.5" header="0.25" footer="0.5"/>
  <pageSetup fitToHeight="1" fitToWidth="1" horizontalDpi="600" verticalDpi="600" orientation="portrait" r:id="rId1"/>
  <headerFooter alignWithMargins="0">
    <oddHeader>&amp;L&amp;"Copperplate Gothic Light,Bold"&amp;14Cameron Boyd&amp;R&amp;"Copperplate Gothic Light,Bold"&amp;12&amp;D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4.7109375" style="3" customWidth="1"/>
    <col min="2" max="2" width="20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ht="7.5" customHeight="1"/>
    <row r="3" spans="2:13" ht="12.75">
      <c r="B3" s="5" t="s">
        <v>1</v>
      </c>
      <c r="C3" s="6" t="s">
        <v>13</v>
      </c>
      <c r="D3" s="6" t="s">
        <v>4</v>
      </c>
      <c r="E3" s="6" t="s">
        <v>5</v>
      </c>
      <c r="F3" s="6" t="s">
        <v>3</v>
      </c>
      <c r="G3" s="6" t="s">
        <v>14</v>
      </c>
      <c r="I3" s="7">
        <v>2007</v>
      </c>
      <c r="J3" s="7">
        <v>2008</v>
      </c>
      <c r="K3" s="7">
        <v>2009</v>
      </c>
      <c r="L3" s="7">
        <v>2010</v>
      </c>
      <c r="M3" s="7">
        <v>2011</v>
      </c>
    </row>
    <row r="4" spans="2:6" ht="7.5" customHeight="1">
      <c r="B4" s="5"/>
      <c r="C4" s="7"/>
      <c r="E4" s="7"/>
      <c r="F4" s="7"/>
    </row>
    <row r="5" spans="1:13" ht="12.75">
      <c r="A5" s="8">
        <v>1</v>
      </c>
      <c r="B5" s="12" t="s">
        <v>274</v>
      </c>
      <c r="C5" s="4" t="s">
        <v>46</v>
      </c>
      <c r="D5" s="4" t="s">
        <v>59</v>
      </c>
      <c r="E5" s="10" t="s">
        <v>36</v>
      </c>
      <c r="F5" s="11">
        <v>29.25</v>
      </c>
      <c r="G5" s="1">
        <v>2011</v>
      </c>
      <c r="I5" s="13">
        <f aca="true" t="shared" si="0" ref="I5:M14">+IF($G5&gt;=I$3,$F5,0)</f>
        <v>29.25</v>
      </c>
      <c r="J5" s="13">
        <f t="shared" si="0"/>
        <v>29.25</v>
      </c>
      <c r="K5" s="13">
        <f t="shared" si="0"/>
        <v>29.25</v>
      </c>
      <c r="L5" s="13">
        <f t="shared" si="0"/>
        <v>29.25</v>
      </c>
      <c r="M5" s="13">
        <f t="shared" si="0"/>
        <v>29.25</v>
      </c>
    </row>
    <row r="6" spans="1:13" ht="12.75">
      <c r="A6" s="8">
        <v>2</v>
      </c>
      <c r="B6" s="12" t="s">
        <v>289</v>
      </c>
      <c r="C6" s="4" t="s">
        <v>40</v>
      </c>
      <c r="D6" s="4" t="s">
        <v>61</v>
      </c>
      <c r="E6" s="10" t="s">
        <v>36</v>
      </c>
      <c r="F6" s="11">
        <v>13.55</v>
      </c>
      <c r="G6" s="1">
        <v>2011</v>
      </c>
      <c r="I6" s="13">
        <f t="shared" si="0"/>
        <v>13.55</v>
      </c>
      <c r="J6" s="13">
        <f t="shared" si="0"/>
        <v>13.55</v>
      </c>
      <c r="K6" s="13">
        <f t="shared" si="0"/>
        <v>13.55</v>
      </c>
      <c r="L6" s="13">
        <f t="shared" si="0"/>
        <v>13.55</v>
      </c>
      <c r="M6" s="13">
        <f t="shared" si="0"/>
        <v>13.55</v>
      </c>
    </row>
    <row r="7" spans="1:13" ht="12.75">
      <c r="A7" s="8">
        <v>3</v>
      </c>
      <c r="B7" s="12" t="s">
        <v>299</v>
      </c>
      <c r="C7" s="4" t="s">
        <v>40</v>
      </c>
      <c r="D7" s="4" t="s">
        <v>56</v>
      </c>
      <c r="E7" s="10" t="s">
        <v>36</v>
      </c>
      <c r="F7" s="11">
        <v>1.6</v>
      </c>
      <c r="G7" s="1">
        <v>2011</v>
      </c>
      <c r="I7" s="13">
        <f t="shared" si="0"/>
        <v>1.6</v>
      </c>
      <c r="J7" s="13">
        <f t="shared" si="0"/>
        <v>1.6</v>
      </c>
      <c r="K7" s="13">
        <f t="shared" si="0"/>
        <v>1.6</v>
      </c>
      <c r="L7" s="13">
        <f t="shared" si="0"/>
        <v>1.6</v>
      </c>
      <c r="M7" s="13">
        <f t="shared" si="0"/>
        <v>1.6</v>
      </c>
    </row>
    <row r="8" spans="1:13" ht="12.75">
      <c r="A8" s="8">
        <v>4</v>
      </c>
      <c r="B8" s="12" t="s">
        <v>300</v>
      </c>
      <c r="C8" s="4" t="s">
        <v>46</v>
      </c>
      <c r="D8" s="4" t="s">
        <v>43</v>
      </c>
      <c r="E8" s="10" t="s">
        <v>36</v>
      </c>
      <c r="F8" s="11">
        <v>1.6</v>
      </c>
      <c r="G8" s="1">
        <v>2011</v>
      </c>
      <c r="I8" s="13">
        <f t="shared" si="0"/>
        <v>1.6</v>
      </c>
      <c r="J8" s="13">
        <f t="shared" si="0"/>
        <v>1.6</v>
      </c>
      <c r="K8" s="13">
        <f t="shared" si="0"/>
        <v>1.6</v>
      </c>
      <c r="L8" s="13">
        <f t="shared" si="0"/>
        <v>1.6</v>
      </c>
      <c r="M8" s="13">
        <f t="shared" si="0"/>
        <v>1.6</v>
      </c>
    </row>
    <row r="9" spans="1:13" ht="12.75">
      <c r="A9" s="8">
        <v>5</v>
      </c>
      <c r="B9" s="21" t="s">
        <v>221</v>
      </c>
      <c r="C9" s="4" t="s">
        <v>34</v>
      </c>
      <c r="D9" s="4" t="s">
        <v>57</v>
      </c>
      <c r="E9" s="10" t="s">
        <v>36</v>
      </c>
      <c r="F9" s="11">
        <v>3.7</v>
      </c>
      <c r="G9" s="1">
        <v>2010</v>
      </c>
      <c r="I9" s="13">
        <f t="shared" si="0"/>
        <v>3.7</v>
      </c>
      <c r="J9" s="13">
        <f t="shared" si="0"/>
        <v>3.7</v>
      </c>
      <c r="K9" s="13">
        <f t="shared" si="0"/>
        <v>3.7</v>
      </c>
      <c r="L9" s="13">
        <f t="shared" si="0"/>
        <v>3.7</v>
      </c>
      <c r="M9" s="13">
        <f t="shared" si="0"/>
        <v>0</v>
      </c>
    </row>
    <row r="10" spans="1:13" ht="12.75">
      <c r="A10" s="8">
        <v>6</v>
      </c>
      <c r="B10" s="12" t="s">
        <v>240</v>
      </c>
      <c r="C10" s="4" t="s">
        <v>34</v>
      </c>
      <c r="D10" s="4" t="s">
        <v>64</v>
      </c>
      <c r="E10" s="10" t="s">
        <v>36</v>
      </c>
      <c r="F10" s="11">
        <v>1.5</v>
      </c>
      <c r="G10" s="1">
        <v>2010</v>
      </c>
      <c r="I10" s="13">
        <f t="shared" si="0"/>
        <v>1.5</v>
      </c>
      <c r="J10" s="13">
        <f t="shared" si="0"/>
        <v>1.5</v>
      </c>
      <c r="K10" s="13">
        <f t="shared" si="0"/>
        <v>1.5</v>
      </c>
      <c r="L10" s="13">
        <f t="shared" si="0"/>
        <v>1.5</v>
      </c>
      <c r="M10" s="13">
        <f t="shared" si="0"/>
        <v>0</v>
      </c>
    </row>
    <row r="11" spans="1:13" ht="12.75">
      <c r="A11" s="8">
        <v>7</v>
      </c>
      <c r="B11" s="12" t="s">
        <v>168</v>
      </c>
      <c r="C11" s="4" t="s">
        <v>69</v>
      </c>
      <c r="D11" s="4" t="s">
        <v>37</v>
      </c>
      <c r="E11" s="10" t="s">
        <v>36</v>
      </c>
      <c r="F11" s="11">
        <v>3</v>
      </c>
      <c r="G11" s="1">
        <v>2009</v>
      </c>
      <c r="I11" s="13">
        <f t="shared" si="0"/>
        <v>3</v>
      </c>
      <c r="J11" s="13">
        <f t="shared" si="0"/>
        <v>3</v>
      </c>
      <c r="K11" s="13">
        <f t="shared" si="0"/>
        <v>3</v>
      </c>
      <c r="L11" s="13">
        <f t="shared" si="0"/>
        <v>0</v>
      </c>
      <c r="M11" s="13">
        <f t="shared" si="0"/>
        <v>0</v>
      </c>
    </row>
    <row r="12" spans="1:13" ht="12.75">
      <c r="A12" s="8">
        <v>8</v>
      </c>
      <c r="B12" s="12" t="s">
        <v>121</v>
      </c>
      <c r="C12" s="4" t="s">
        <v>72</v>
      </c>
      <c r="D12" s="4" t="s">
        <v>49</v>
      </c>
      <c r="E12" s="10" t="s">
        <v>36</v>
      </c>
      <c r="F12" s="11">
        <v>1.35</v>
      </c>
      <c r="G12" s="1">
        <v>2008</v>
      </c>
      <c r="I12" s="13">
        <f t="shared" si="0"/>
        <v>1.35</v>
      </c>
      <c r="J12" s="13">
        <f t="shared" si="0"/>
        <v>1.35</v>
      </c>
      <c r="K12" s="13">
        <f t="shared" si="0"/>
        <v>0</v>
      </c>
      <c r="L12" s="13">
        <f t="shared" si="0"/>
        <v>0</v>
      </c>
      <c r="M12" s="13">
        <f t="shared" si="0"/>
        <v>0</v>
      </c>
    </row>
    <row r="13" spans="1:13" ht="12.75">
      <c r="A13" s="8">
        <v>9</v>
      </c>
      <c r="B13" s="12" t="s">
        <v>133</v>
      </c>
      <c r="C13" s="4" t="s">
        <v>46</v>
      </c>
      <c r="D13" s="4" t="s">
        <v>54</v>
      </c>
      <c r="E13" s="10" t="s">
        <v>36</v>
      </c>
      <c r="F13" s="11">
        <v>1.2</v>
      </c>
      <c r="G13" s="1">
        <v>2008</v>
      </c>
      <c r="I13" s="13">
        <f t="shared" si="0"/>
        <v>1.2</v>
      </c>
      <c r="J13" s="13">
        <f t="shared" si="0"/>
        <v>1.2</v>
      </c>
      <c r="K13" s="13">
        <f t="shared" si="0"/>
        <v>0</v>
      </c>
      <c r="L13" s="13">
        <f t="shared" si="0"/>
        <v>0</v>
      </c>
      <c r="M13" s="13">
        <f t="shared" si="0"/>
        <v>0</v>
      </c>
    </row>
    <row r="14" spans="1:13" ht="12.75">
      <c r="A14" s="8">
        <v>10</v>
      </c>
      <c r="B14" s="12" t="s">
        <v>254</v>
      </c>
      <c r="C14" s="4" t="s">
        <v>72</v>
      </c>
      <c r="D14" s="4" t="s">
        <v>116</v>
      </c>
      <c r="E14" s="10" t="s">
        <v>36</v>
      </c>
      <c r="F14" s="11">
        <v>2.75</v>
      </c>
      <c r="G14" s="1">
        <v>2007</v>
      </c>
      <c r="I14" s="13">
        <f t="shared" si="0"/>
        <v>2.75</v>
      </c>
      <c r="J14" s="13">
        <f t="shared" si="0"/>
        <v>0</v>
      </c>
      <c r="K14" s="13">
        <f t="shared" si="0"/>
        <v>0</v>
      </c>
      <c r="L14" s="13">
        <f t="shared" si="0"/>
        <v>0</v>
      </c>
      <c r="M14" s="13">
        <f t="shared" si="0"/>
        <v>0</v>
      </c>
    </row>
    <row r="15" spans="1:13" ht="12.75">
      <c r="A15" s="8">
        <v>11</v>
      </c>
      <c r="B15" s="12" t="s">
        <v>360</v>
      </c>
      <c r="C15" s="4" t="s">
        <v>34</v>
      </c>
      <c r="D15" s="4" t="s">
        <v>116</v>
      </c>
      <c r="E15" s="10" t="s">
        <v>36</v>
      </c>
      <c r="F15" s="11">
        <v>1.6</v>
      </c>
      <c r="G15" s="1">
        <v>2007</v>
      </c>
      <c r="I15" s="13">
        <f aca="true" t="shared" si="1" ref="I15:M18">+IF($G15&gt;=I$3,$F15,0)</f>
        <v>1.6</v>
      </c>
      <c r="J15" s="13">
        <f t="shared" si="1"/>
        <v>0</v>
      </c>
      <c r="K15" s="13">
        <f t="shared" si="1"/>
        <v>0</v>
      </c>
      <c r="L15" s="13">
        <f t="shared" si="1"/>
        <v>0</v>
      </c>
      <c r="M15" s="13">
        <f t="shared" si="1"/>
        <v>0</v>
      </c>
    </row>
    <row r="16" spans="1:13" ht="12.75">
      <c r="A16" s="8">
        <v>12</v>
      </c>
      <c r="B16" s="12" t="s">
        <v>369</v>
      </c>
      <c r="C16" s="4" t="s">
        <v>70</v>
      </c>
      <c r="D16" s="4" t="s">
        <v>60</v>
      </c>
      <c r="E16" s="10" t="s">
        <v>36</v>
      </c>
      <c r="F16" s="11">
        <v>1.6</v>
      </c>
      <c r="G16" s="1">
        <v>2007</v>
      </c>
      <c r="I16" s="13">
        <f t="shared" si="1"/>
        <v>1.6</v>
      </c>
      <c r="J16" s="13">
        <f t="shared" si="1"/>
        <v>0</v>
      </c>
      <c r="K16" s="13">
        <f t="shared" si="1"/>
        <v>0</v>
      </c>
      <c r="L16" s="13">
        <f t="shared" si="1"/>
        <v>0</v>
      </c>
      <c r="M16" s="13">
        <f t="shared" si="1"/>
        <v>0</v>
      </c>
    </row>
    <row r="17" spans="1:13" ht="12.75">
      <c r="A17" s="8">
        <v>13</v>
      </c>
      <c r="B17" s="12" t="s">
        <v>370</v>
      </c>
      <c r="C17" s="4" t="s">
        <v>71</v>
      </c>
      <c r="D17" s="4" t="s">
        <v>50</v>
      </c>
      <c r="E17" s="10" t="s">
        <v>36</v>
      </c>
      <c r="F17" s="11">
        <v>1.6</v>
      </c>
      <c r="G17" s="1">
        <v>2007</v>
      </c>
      <c r="I17" s="13">
        <f t="shared" si="1"/>
        <v>1.6</v>
      </c>
      <c r="J17" s="13">
        <f t="shared" si="1"/>
        <v>0</v>
      </c>
      <c r="K17" s="13">
        <f t="shared" si="1"/>
        <v>0</v>
      </c>
      <c r="L17" s="13">
        <f t="shared" si="1"/>
        <v>0</v>
      </c>
      <c r="M17" s="13">
        <f t="shared" si="1"/>
        <v>0</v>
      </c>
    </row>
    <row r="18" spans="1:13" ht="12.75">
      <c r="A18" s="8">
        <v>14</v>
      </c>
      <c r="B18" s="12"/>
      <c r="D18" s="4"/>
      <c r="E18" s="10"/>
      <c r="F18" s="11"/>
      <c r="G18" s="1"/>
      <c r="I18" s="13">
        <f t="shared" si="1"/>
        <v>0</v>
      </c>
      <c r="J18" s="13">
        <f t="shared" si="1"/>
        <v>0</v>
      </c>
      <c r="K18" s="13">
        <f t="shared" si="1"/>
        <v>0</v>
      </c>
      <c r="L18" s="13">
        <f t="shared" si="1"/>
        <v>0</v>
      </c>
      <c r="M18" s="13">
        <f t="shared" si="1"/>
        <v>0</v>
      </c>
    </row>
    <row r="19" spans="9:13" ht="7.5" customHeight="1">
      <c r="I19" s="12"/>
      <c r="J19" s="12"/>
      <c r="K19" s="12"/>
      <c r="L19" s="12"/>
      <c r="M19" s="12"/>
    </row>
    <row r="20" spans="2:13" ht="12.75">
      <c r="B20" s="12"/>
      <c r="D20" s="4"/>
      <c r="E20" s="10"/>
      <c r="F20" s="11"/>
      <c r="G20" s="1"/>
      <c r="I20" s="14">
        <f>+SUM(I5:I18)</f>
        <v>64.30000000000001</v>
      </c>
      <c r="J20" s="14">
        <f>+SUM(J5:J18)</f>
        <v>56.75000000000001</v>
      </c>
      <c r="K20" s="14">
        <f>+SUM(K5:K18)</f>
        <v>54.2</v>
      </c>
      <c r="L20" s="14">
        <f>+SUM(L5:L18)</f>
        <v>51.2</v>
      </c>
      <c r="M20" s="14">
        <f>+SUM(M5:M18)</f>
        <v>46</v>
      </c>
    </row>
    <row r="22" spans="1:13" ht="15.75">
      <c r="A22" s="78" t="s">
        <v>15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</row>
    <row r="23" ht="7.5" customHeight="1"/>
    <row r="24" spans="2:13" ht="12.75">
      <c r="B24" s="5" t="s">
        <v>1</v>
      </c>
      <c r="C24" s="6" t="s">
        <v>13</v>
      </c>
      <c r="D24" s="6" t="s">
        <v>4</v>
      </c>
      <c r="E24" s="6" t="s">
        <v>6</v>
      </c>
      <c r="F24" s="6" t="s">
        <v>3</v>
      </c>
      <c r="G24" s="6" t="s">
        <v>14</v>
      </c>
      <c r="I24" s="7">
        <f>+I$3</f>
        <v>2007</v>
      </c>
      <c r="J24" s="7">
        <f>+J$3</f>
        <v>2008</v>
      </c>
      <c r="K24" s="7">
        <f>+K$3</f>
        <v>2009</v>
      </c>
      <c r="L24" s="7">
        <f>+L$3</f>
        <v>2010</v>
      </c>
      <c r="M24" s="7">
        <f>+M$3</f>
        <v>2011</v>
      </c>
    </row>
    <row r="25" spans="2:6" ht="7.5" customHeight="1">
      <c r="B25" s="5"/>
      <c r="C25" s="7"/>
      <c r="E25" s="7"/>
      <c r="F25" s="7"/>
    </row>
    <row r="26" spans="1:13" ht="12.75">
      <c r="A26" s="8">
        <v>1</v>
      </c>
      <c r="B26" s="21" t="s">
        <v>193</v>
      </c>
      <c r="C26" s="4" t="s">
        <v>40</v>
      </c>
      <c r="D26" s="4" t="s">
        <v>41</v>
      </c>
      <c r="E26" s="10">
        <v>2005</v>
      </c>
      <c r="F26" s="11">
        <v>1.35</v>
      </c>
      <c r="G26" s="1">
        <v>2009</v>
      </c>
      <c r="I26" s="13">
        <f aca="true" t="shared" si="2" ref="I26:I33">+CEILING(IF($I$24=E26,F26,IF($I$24&lt;=G26,F26*0.3,0)),0.05)</f>
        <v>0.45</v>
      </c>
      <c r="J26" s="13">
        <f aca="true" t="shared" si="3" ref="J26:J33">+CEILING(IF($J$24&lt;=G26,F26*0.3,0),0.05)</f>
        <v>0.45</v>
      </c>
      <c r="K26" s="13">
        <f aca="true" t="shared" si="4" ref="K26:K33">+CEILING(IF($K$24&lt;=G26,F26*0.3,0),0.05)</f>
        <v>0.45</v>
      </c>
      <c r="L26" s="13">
        <f aca="true" t="shared" si="5" ref="L26:L33">+CEILING(IF($L$24&lt;=G26,F26*0.3,0),0.05)</f>
        <v>0</v>
      </c>
      <c r="M26" s="13">
        <f aca="true" t="shared" si="6" ref="M26:M33">CEILING(IF($M$24&lt;=G26,F26*0.3,0),0.05)</f>
        <v>0</v>
      </c>
    </row>
    <row r="27" spans="1:13" ht="12.75">
      <c r="A27" s="8">
        <v>2</v>
      </c>
      <c r="B27" s="12" t="s">
        <v>95</v>
      </c>
      <c r="C27" s="4" t="s">
        <v>70</v>
      </c>
      <c r="D27" s="4" t="s">
        <v>59</v>
      </c>
      <c r="E27" s="10">
        <v>2006</v>
      </c>
      <c r="F27" s="11">
        <v>2.75</v>
      </c>
      <c r="G27" s="1">
        <v>2007</v>
      </c>
      <c r="I27" s="13">
        <f t="shared" si="2"/>
        <v>0.8500000000000001</v>
      </c>
      <c r="J27" s="13">
        <f t="shared" si="3"/>
        <v>0</v>
      </c>
      <c r="K27" s="13">
        <f t="shared" si="4"/>
        <v>0</v>
      </c>
      <c r="L27" s="13">
        <f t="shared" si="5"/>
        <v>0</v>
      </c>
      <c r="M27" s="13">
        <f t="shared" si="6"/>
        <v>0</v>
      </c>
    </row>
    <row r="28" spans="1:13" ht="12.75">
      <c r="A28" s="8">
        <v>3</v>
      </c>
      <c r="B28" s="12" t="s">
        <v>83</v>
      </c>
      <c r="C28" s="4" t="s">
        <v>34</v>
      </c>
      <c r="D28" s="4" t="s">
        <v>59</v>
      </c>
      <c r="E28" s="10">
        <v>2004</v>
      </c>
      <c r="F28" s="11">
        <v>1.1</v>
      </c>
      <c r="G28" s="1">
        <v>2007</v>
      </c>
      <c r="I28" s="13">
        <f t="shared" si="2"/>
        <v>0.35000000000000003</v>
      </c>
      <c r="J28" s="13">
        <f t="shared" si="3"/>
        <v>0</v>
      </c>
      <c r="K28" s="13">
        <f t="shared" si="4"/>
        <v>0</v>
      </c>
      <c r="L28" s="13">
        <f t="shared" si="5"/>
        <v>0</v>
      </c>
      <c r="M28" s="13">
        <f t="shared" si="6"/>
        <v>0</v>
      </c>
    </row>
    <row r="29" spans="1:13" ht="12.75">
      <c r="A29" s="8">
        <v>4</v>
      </c>
      <c r="B29" s="12"/>
      <c r="D29" s="4"/>
      <c r="E29" s="10"/>
      <c r="F29" s="11"/>
      <c r="G29" s="1"/>
      <c r="I29" s="13">
        <f t="shared" si="2"/>
        <v>0</v>
      </c>
      <c r="J29" s="13">
        <f t="shared" si="3"/>
        <v>0</v>
      </c>
      <c r="K29" s="13">
        <f t="shared" si="4"/>
        <v>0</v>
      </c>
      <c r="L29" s="13">
        <f t="shared" si="5"/>
        <v>0</v>
      </c>
      <c r="M29" s="13">
        <f t="shared" si="6"/>
        <v>0</v>
      </c>
    </row>
    <row r="30" spans="1:13" ht="12.75">
      <c r="A30" s="8">
        <v>5</v>
      </c>
      <c r="B30" s="12"/>
      <c r="D30" s="4"/>
      <c r="E30" s="10"/>
      <c r="F30" s="11"/>
      <c r="G30" s="1"/>
      <c r="I30" s="13">
        <f t="shared" si="2"/>
        <v>0</v>
      </c>
      <c r="J30" s="13">
        <f t="shared" si="3"/>
        <v>0</v>
      </c>
      <c r="K30" s="13">
        <f t="shared" si="4"/>
        <v>0</v>
      </c>
      <c r="L30" s="13">
        <f t="shared" si="5"/>
        <v>0</v>
      </c>
      <c r="M30" s="13">
        <f t="shared" si="6"/>
        <v>0</v>
      </c>
    </row>
    <row r="31" spans="1:13" ht="12.75">
      <c r="A31" s="8">
        <v>6</v>
      </c>
      <c r="B31" s="12"/>
      <c r="D31" s="4"/>
      <c r="E31" s="10"/>
      <c r="F31" s="11"/>
      <c r="G31" s="1"/>
      <c r="I31" s="13">
        <f t="shared" si="2"/>
        <v>0</v>
      </c>
      <c r="J31" s="13">
        <f t="shared" si="3"/>
        <v>0</v>
      </c>
      <c r="K31" s="13">
        <f t="shared" si="4"/>
        <v>0</v>
      </c>
      <c r="L31" s="13">
        <f t="shared" si="5"/>
        <v>0</v>
      </c>
      <c r="M31" s="13">
        <f t="shared" si="6"/>
        <v>0</v>
      </c>
    </row>
    <row r="32" spans="1:13" ht="12.75">
      <c r="A32" s="8">
        <v>7</v>
      </c>
      <c r="B32" s="12"/>
      <c r="D32" s="4"/>
      <c r="E32" s="10"/>
      <c r="F32" s="11"/>
      <c r="G32" s="1"/>
      <c r="I32" s="13">
        <f t="shared" si="2"/>
        <v>0</v>
      </c>
      <c r="J32" s="13">
        <f t="shared" si="3"/>
        <v>0</v>
      </c>
      <c r="K32" s="13">
        <f t="shared" si="4"/>
        <v>0</v>
      </c>
      <c r="L32" s="13">
        <f t="shared" si="5"/>
        <v>0</v>
      </c>
      <c r="M32" s="13">
        <f t="shared" si="6"/>
        <v>0</v>
      </c>
    </row>
    <row r="33" spans="1:13" ht="12.75">
      <c r="A33" s="8">
        <v>8</v>
      </c>
      <c r="B33" s="12"/>
      <c r="D33" s="4"/>
      <c r="E33" s="10"/>
      <c r="F33" s="11"/>
      <c r="G33" s="1"/>
      <c r="I33" s="13">
        <f t="shared" si="2"/>
        <v>0</v>
      </c>
      <c r="J33" s="13">
        <f t="shared" si="3"/>
        <v>0</v>
      </c>
      <c r="K33" s="13">
        <f t="shared" si="4"/>
        <v>0</v>
      </c>
      <c r="L33" s="13">
        <f t="shared" si="5"/>
        <v>0</v>
      </c>
      <c r="M33" s="13">
        <f t="shared" si="6"/>
        <v>0</v>
      </c>
    </row>
    <row r="34" spans="1:13" ht="12.75">
      <c r="A34" s="8">
        <v>9</v>
      </c>
      <c r="B34" s="12"/>
      <c r="D34" s="4"/>
      <c r="E34" s="10"/>
      <c r="F34" s="11"/>
      <c r="G34" s="1"/>
      <c r="I34" s="13">
        <f>+CEILING(IF($I$24=E34,F34,IF($I$24&lt;=G34,F34*0.3,0)),0.05)</f>
        <v>0</v>
      </c>
      <c r="J34" s="13">
        <f>+CEILING(IF($J$24&lt;=G34,F34*0.3,0),0.05)</f>
        <v>0</v>
      </c>
      <c r="K34" s="13">
        <f>+CEILING(IF($K$24&lt;=G34,F34*0.3,0),0.05)</f>
        <v>0</v>
      </c>
      <c r="L34" s="13">
        <f>+CEILING(IF($L$24&lt;=G34,F34*0.3,0),0.05)</f>
        <v>0</v>
      </c>
      <c r="M34" s="13">
        <f>CEILING(IF($M$24&lt;=G34,F34*0.3,0),0.05)</f>
        <v>0</v>
      </c>
    </row>
    <row r="35" spans="1:13" ht="12.75">
      <c r="A35" s="8">
        <v>10</v>
      </c>
      <c r="B35" s="12"/>
      <c r="D35" s="4"/>
      <c r="E35" s="10"/>
      <c r="F35" s="11"/>
      <c r="G35" s="1"/>
      <c r="I35" s="13">
        <f>+CEILING(IF($I$24=E35,F35,IF($I$24&lt;=G35,F35*0.3,0)),0.05)</f>
        <v>0</v>
      </c>
      <c r="J35" s="13">
        <f>+CEILING(IF($J$24&lt;=G35,F35*0.3,0),0.05)</f>
        <v>0</v>
      </c>
      <c r="K35" s="13">
        <f>+CEILING(IF($K$24&lt;=G35,F35*0.3,0),0.05)</f>
        <v>0</v>
      </c>
      <c r="L35" s="13">
        <f>+CEILING(IF($L$24&lt;=G35,F35*0.3,0),0.05)</f>
        <v>0</v>
      </c>
      <c r="M35" s="13">
        <f>CEILING(IF($M$24&lt;=G35,F35*0.3,0),0.05)</f>
        <v>0</v>
      </c>
    </row>
    <row r="36" spans="9:13" ht="7.5" customHeight="1">
      <c r="I36" s="12"/>
      <c r="J36" s="12"/>
      <c r="K36" s="12"/>
      <c r="L36" s="12"/>
      <c r="M36" s="12"/>
    </row>
    <row r="37" spans="9:13" ht="12.75">
      <c r="I37" s="14">
        <f>+SUM(I26:I36)</f>
        <v>1.6500000000000001</v>
      </c>
      <c r="J37" s="14">
        <f>+SUM(J26:J36)</f>
        <v>0.45</v>
      </c>
      <c r="K37" s="14">
        <f>+SUM(K26:K36)</f>
        <v>0.45</v>
      </c>
      <c r="L37" s="14">
        <f>+SUM(L26:L36)</f>
        <v>0</v>
      </c>
      <c r="M37" s="14">
        <f>+SUM(M26:M36)</f>
        <v>0</v>
      </c>
    </row>
    <row r="38" spans="9:13" ht="12.75">
      <c r="I38" s="9"/>
      <c r="J38" s="9"/>
      <c r="K38" s="9"/>
      <c r="L38" s="9"/>
      <c r="M38" s="9"/>
    </row>
    <row r="39" spans="1:13" ht="15.75">
      <c r="A39" s="78" t="s">
        <v>16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</row>
    <row r="40" spans="9:13" ht="7.5" customHeight="1">
      <c r="I40" s="9"/>
      <c r="J40" s="9"/>
      <c r="K40" s="9"/>
      <c r="L40" s="9"/>
      <c r="M40" s="9"/>
    </row>
    <row r="41" spans="1:13" ht="12.75">
      <c r="A41" s="8"/>
      <c r="B41" s="5" t="s">
        <v>19</v>
      </c>
      <c r="C41" s="6"/>
      <c r="D41" s="6"/>
      <c r="E41" s="6"/>
      <c r="F41" s="6" t="s">
        <v>18</v>
      </c>
      <c r="G41" s="6" t="s">
        <v>17</v>
      </c>
      <c r="I41" s="7">
        <f>+I$3</f>
        <v>2007</v>
      </c>
      <c r="J41" s="7">
        <f>+J$3</f>
        <v>2008</v>
      </c>
      <c r="K41" s="7">
        <f>+K$3</f>
        <v>2009</v>
      </c>
      <c r="L41" s="7">
        <f>+L$3</f>
        <v>2010</v>
      </c>
      <c r="M41" s="7">
        <f>+M$3</f>
        <v>2011</v>
      </c>
    </row>
    <row r="42" spans="1:13" ht="7.5" customHeight="1">
      <c r="A42" s="8"/>
      <c r="I42" s="9"/>
      <c r="J42" s="9"/>
      <c r="K42" s="9"/>
      <c r="L42" s="9"/>
      <c r="M42" s="9"/>
    </row>
    <row r="43" spans="1:13" ht="12.75">
      <c r="A43" s="8">
        <v>1</v>
      </c>
      <c r="B43" s="76" t="s">
        <v>398</v>
      </c>
      <c r="C43" s="76"/>
      <c r="D43" s="76"/>
      <c r="E43" s="76"/>
      <c r="F43" s="15">
        <v>27.15</v>
      </c>
      <c r="G43" s="4">
        <v>2007</v>
      </c>
      <c r="I43" s="20">
        <f>+F43</f>
        <v>27.15</v>
      </c>
      <c r="J43" s="20">
        <v>0</v>
      </c>
      <c r="K43" s="20">
        <v>0</v>
      </c>
      <c r="L43" s="20">
        <v>0</v>
      </c>
      <c r="M43" s="20">
        <v>0</v>
      </c>
    </row>
    <row r="44" spans="1:13" ht="12.75">
      <c r="A44" s="8">
        <v>2</v>
      </c>
      <c r="B44" s="76"/>
      <c r="C44" s="76"/>
      <c r="D44" s="76"/>
      <c r="E44" s="76"/>
      <c r="F44" s="15"/>
      <c r="G44" s="4"/>
      <c r="I44" s="20">
        <f>+F44</f>
        <v>0</v>
      </c>
      <c r="J44" s="20">
        <v>0</v>
      </c>
      <c r="K44" s="20">
        <v>0</v>
      </c>
      <c r="L44" s="20">
        <v>0</v>
      </c>
      <c r="M44" s="20">
        <v>0</v>
      </c>
    </row>
    <row r="45" spans="1:13" ht="7.5" customHeight="1">
      <c r="A45" s="8"/>
      <c r="I45" s="16"/>
      <c r="J45" s="16"/>
      <c r="K45" s="16"/>
      <c r="L45" s="16"/>
      <c r="M45" s="16"/>
    </row>
    <row r="46" spans="1:13" ht="12.75">
      <c r="A46" s="8"/>
      <c r="I46" s="9">
        <f>+SUM(I43:I45)</f>
        <v>27.15</v>
      </c>
      <c r="J46" s="9">
        <f>+SUM(J43:J45)</f>
        <v>0</v>
      </c>
      <c r="K46" s="9">
        <f>+SUM(K43:K45)</f>
        <v>0</v>
      </c>
      <c r="L46" s="9">
        <f>+SUM(L43:L45)</f>
        <v>0</v>
      </c>
      <c r="M46" s="9">
        <f>+SUM(M43:M45)</f>
        <v>0</v>
      </c>
    </row>
  </sheetData>
  <sheetProtection/>
  <mergeCells count="5">
    <mergeCell ref="B43:E43"/>
    <mergeCell ref="B44:E44"/>
    <mergeCell ref="A1:M1"/>
    <mergeCell ref="A22:M22"/>
    <mergeCell ref="A39:M39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Light,Bold"&amp;14Dave Cadmus&amp;R&amp;"Copperplate Gothic Light,Bold"&amp;12&amp;D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4.7109375" style="3" customWidth="1"/>
    <col min="2" max="2" width="20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ht="7.5" customHeight="1"/>
    <row r="3" spans="2:13" ht="12.75">
      <c r="B3" s="5" t="s">
        <v>1</v>
      </c>
      <c r="C3" s="6" t="s">
        <v>13</v>
      </c>
      <c r="D3" s="6" t="s">
        <v>4</v>
      </c>
      <c r="E3" s="6" t="s">
        <v>5</v>
      </c>
      <c r="F3" s="6" t="s">
        <v>3</v>
      </c>
      <c r="G3" s="6" t="s">
        <v>14</v>
      </c>
      <c r="I3" s="7">
        <v>2007</v>
      </c>
      <c r="J3" s="7">
        <v>2008</v>
      </c>
      <c r="K3" s="7">
        <v>2009</v>
      </c>
      <c r="L3" s="7">
        <v>2010</v>
      </c>
      <c r="M3" s="7">
        <v>2011</v>
      </c>
    </row>
    <row r="4" spans="2:6" ht="7.5" customHeight="1">
      <c r="B4" s="5"/>
      <c r="C4" s="7"/>
      <c r="E4" s="7"/>
      <c r="F4" s="7"/>
    </row>
    <row r="5" spans="1:13" ht="12.75">
      <c r="A5" s="8">
        <v>1</v>
      </c>
      <c r="B5" s="12" t="s">
        <v>301</v>
      </c>
      <c r="C5" s="4" t="s">
        <v>70</v>
      </c>
      <c r="D5" s="4" t="s">
        <v>63</v>
      </c>
      <c r="E5" s="10" t="s">
        <v>36</v>
      </c>
      <c r="F5" s="11">
        <v>6</v>
      </c>
      <c r="G5" s="1">
        <v>2011</v>
      </c>
      <c r="I5" s="13">
        <f aca="true" t="shared" si="0" ref="I5:M14">+IF($G5&gt;=I$3,$F5,0)</f>
        <v>6</v>
      </c>
      <c r="J5" s="13">
        <f t="shared" si="0"/>
        <v>6</v>
      </c>
      <c r="K5" s="13">
        <f t="shared" si="0"/>
        <v>6</v>
      </c>
      <c r="L5" s="13">
        <f t="shared" si="0"/>
        <v>6</v>
      </c>
      <c r="M5" s="13">
        <f t="shared" si="0"/>
        <v>6</v>
      </c>
    </row>
    <row r="6" spans="1:13" ht="12.75">
      <c r="A6" s="8">
        <v>2</v>
      </c>
      <c r="B6" s="12" t="s">
        <v>302</v>
      </c>
      <c r="C6" s="4" t="s">
        <v>34</v>
      </c>
      <c r="D6" s="4" t="s">
        <v>39</v>
      </c>
      <c r="E6" s="10" t="s">
        <v>36</v>
      </c>
      <c r="F6" s="11">
        <v>3.6</v>
      </c>
      <c r="G6" s="1">
        <v>2011</v>
      </c>
      <c r="I6" s="13">
        <f t="shared" si="0"/>
        <v>3.6</v>
      </c>
      <c r="J6" s="13">
        <f t="shared" si="0"/>
        <v>3.6</v>
      </c>
      <c r="K6" s="13">
        <f t="shared" si="0"/>
        <v>3.6</v>
      </c>
      <c r="L6" s="13">
        <f t="shared" si="0"/>
        <v>3.6</v>
      </c>
      <c r="M6" s="13">
        <f t="shared" si="0"/>
        <v>3.6</v>
      </c>
    </row>
    <row r="7" spans="1:13" ht="12.75">
      <c r="A7" s="8">
        <v>3</v>
      </c>
      <c r="B7" s="12" t="s">
        <v>303</v>
      </c>
      <c r="C7" s="4" t="s">
        <v>70</v>
      </c>
      <c r="D7" s="4" t="s">
        <v>49</v>
      </c>
      <c r="E7" s="10" t="s">
        <v>36</v>
      </c>
      <c r="F7" s="11">
        <v>2.4</v>
      </c>
      <c r="G7" s="1">
        <v>2011</v>
      </c>
      <c r="I7" s="13">
        <f t="shared" si="0"/>
        <v>2.4</v>
      </c>
      <c r="J7" s="13">
        <f t="shared" si="0"/>
        <v>2.4</v>
      </c>
      <c r="K7" s="13">
        <f t="shared" si="0"/>
        <v>2.4</v>
      </c>
      <c r="L7" s="13">
        <f t="shared" si="0"/>
        <v>2.4</v>
      </c>
      <c r="M7" s="13">
        <f t="shared" si="0"/>
        <v>2.4</v>
      </c>
    </row>
    <row r="8" spans="1:13" ht="12.75">
      <c r="A8" s="8">
        <v>4</v>
      </c>
      <c r="B8" s="12" t="s">
        <v>304</v>
      </c>
      <c r="C8" s="4" t="s">
        <v>46</v>
      </c>
      <c r="D8" s="4" t="s">
        <v>60</v>
      </c>
      <c r="E8" s="10" t="s">
        <v>36</v>
      </c>
      <c r="F8" s="11">
        <v>1.6</v>
      </c>
      <c r="G8" s="2">
        <v>2011</v>
      </c>
      <c r="I8" s="13">
        <f t="shared" si="0"/>
        <v>1.6</v>
      </c>
      <c r="J8" s="13">
        <f t="shared" si="0"/>
        <v>1.6</v>
      </c>
      <c r="K8" s="13">
        <f t="shared" si="0"/>
        <v>1.6</v>
      </c>
      <c r="L8" s="13">
        <f t="shared" si="0"/>
        <v>1.6</v>
      </c>
      <c r="M8" s="13">
        <f t="shared" si="0"/>
        <v>1.6</v>
      </c>
    </row>
    <row r="9" spans="1:13" ht="12.75">
      <c r="A9" s="8">
        <v>5</v>
      </c>
      <c r="B9" s="12" t="s">
        <v>305</v>
      </c>
      <c r="C9" s="4" t="s">
        <v>34</v>
      </c>
      <c r="D9" s="4" t="s">
        <v>35</v>
      </c>
      <c r="E9" s="10" t="s">
        <v>36</v>
      </c>
      <c r="F9" s="11">
        <v>1.6</v>
      </c>
      <c r="G9" s="1">
        <v>2011</v>
      </c>
      <c r="I9" s="13">
        <f t="shared" si="0"/>
        <v>1.6</v>
      </c>
      <c r="J9" s="13">
        <f t="shared" si="0"/>
        <v>1.6</v>
      </c>
      <c r="K9" s="13">
        <f t="shared" si="0"/>
        <v>1.6</v>
      </c>
      <c r="L9" s="13">
        <f t="shared" si="0"/>
        <v>1.6</v>
      </c>
      <c r="M9" s="13">
        <f t="shared" si="0"/>
        <v>1.6</v>
      </c>
    </row>
    <row r="10" spans="1:13" ht="12.75">
      <c r="A10" s="8">
        <v>6</v>
      </c>
      <c r="B10" s="12" t="s">
        <v>219</v>
      </c>
      <c r="C10" s="4" t="s">
        <v>34</v>
      </c>
      <c r="D10" s="4" t="s">
        <v>63</v>
      </c>
      <c r="E10" s="10" t="s">
        <v>36</v>
      </c>
      <c r="F10" s="11">
        <v>4.4</v>
      </c>
      <c r="G10" s="1">
        <v>2010</v>
      </c>
      <c r="I10" s="13">
        <f t="shared" si="0"/>
        <v>4.4</v>
      </c>
      <c r="J10" s="13">
        <f t="shared" si="0"/>
        <v>4.4</v>
      </c>
      <c r="K10" s="13">
        <f t="shared" si="0"/>
        <v>4.4</v>
      </c>
      <c r="L10" s="13">
        <f t="shared" si="0"/>
        <v>4.4</v>
      </c>
      <c r="M10" s="13">
        <f t="shared" si="0"/>
        <v>0</v>
      </c>
    </row>
    <row r="11" spans="1:13" ht="12.75">
      <c r="A11" s="8">
        <v>7</v>
      </c>
      <c r="B11" s="12" t="s">
        <v>272</v>
      </c>
      <c r="C11" s="4" t="s">
        <v>67</v>
      </c>
      <c r="D11" s="4" t="s">
        <v>273</v>
      </c>
      <c r="E11" s="10" t="s">
        <v>36</v>
      </c>
      <c r="F11" s="11">
        <v>27</v>
      </c>
      <c r="G11" s="1">
        <v>2009</v>
      </c>
      <c r="I11" s="13">
        <f t="shared" si="0"/>
        <v>27</v>
      </c>
      <c r="J11" s="13">
        <f t="shared" si="0"/>
        <v>27</v>
      </c>
      <c r="K11" s="13">
        <f t="shared" si="0"/>
        <v>27</v>
      </c>
      <c r="L11" s="13">
        <f t="shared" si="0"/>
        <v>0</v>
      </c>
      <c r="M11" s="13">
        <f t="shared" si="0"/>
        <v>0</v>
      </c>
    </row>
    <row r="12" spans="1:13" ht="12.75">
      <c r="A12" s="8">
        <v>8</v>
      </c>
      <c r="B12" s="12" t="s">
        <v>195</v>
      </c>
      <c r="C12" s="4" t="s">
        <v>69</v>
      </c>
      <c r="D12" s="4" t="s">
        <v>50</v>
      </c>
      <c r="E12" s="10" t="s">
        <v>36</v>
      </c>
      <c r="F12" s="11">
        <v>8.05</v>
      </c>
      <c r="G12" s="1">
        <v>2009</v>
      </c>
      <c r="I12" s="13">
        <f t="shared" si="0"/>
        <v>8.05</v>
      </c>
      <c r="J12" s="13">
        <f t="shared" si="0"/>
        <v>8.05</v>
      </c>
      <c r="K12" s="13">
        <f t="shared" si="0"/>
        <v>8.05</v>
      </c>
      <c r="L12" s="13">
        <f t="shared" si="0"/>
        <v>0</v>
      </c>
      <c r="M12" s="13">
        <f t="shared" si="0"/>
        <v>0</v>
      </c>
    </row>
    <row r="13" spans="1:13" ht="12.75">
      <c r="A13" s="8">
        <v>9</v>
      </c>
      <c r="B13" s="12" t="s">
        <v>180</v>
      </c>
      <c r="C13" s="4" t="s">
        <v>69</v>
      </c>
      <c r="D13" s="4" t="s">
        <v>42</v>
      </c>
      <c r="E13" s="10" t="s">
        <v>36</v>
      </c>
      <c r="F13" s="11">
        <v>3.5</v>
      </c>
      <c r="G13" s="1">
        <v>2009</v>
      </c>
      <c r="I13" s="13">
        <f t="shared" si="0"/>
        <v>3.5</v>
      </c>
      <c r="J13" s="13">
        <f t="shared" si="0"/>
        <v>3.5</v>
      </c>
      <c r="K13" s="13">
        <f t="shared" si="0"/>
        <v>3.5</v>
      </c>
      <c r="L13" s="13">
        <f t="shared" si="0"/>
        <v>0</v>
      </c>
      <c r="M13" s="13">
        <f t="shared" si="0"/>
        <v>0</v>
      </c>
    </row>
    <row r="14" spans="1:13" ht="12.75">
      <c r="A14" s="8">
        <v>10</v>
      </c>
      <c r="B14" s="12" t="s">
        <v>327</v>
      </c>
      <c r="C14" s="4" t="s">
        <v>71</v>
      </c>
      <c r="D14" s="4" t="s">
        <v>62</v>
      </c>
      <c r="E14" s="10" t="s">
        <v>36</v>
      </c>
      <c r="F14" s="11">
        <v>3.45</v>
      </c>
      <c r="G14" s="1">
        <v>2009</v>
      </c>
      <c r="I14" s="13">
        <f t="shared" si="0"/>
        <v>3.45</v>
      </c>
      <c r="J14" s="13">
        <f t="shared" si="0"/>
        <v>3.45</v>
      </c>
      <c r="K14" s="13">
        <f t="shared" si="0"/>
        <v>3.45</v>
      </c>
      <c r="L14" s="13">
        <f t="shared" si="0"/>
        <v>0</v>
      </c>
      <c r="M14" s="13">
        <f t="shared" si="0"/>
        <v>0</v>
      </c>
    </row>
    <row r="15" spans="1:13" ht="12.75">
      <c r="A15" s="8">
        <v>11</v>
      </c>
      <c r="B15" s="12" t="s">
        <v>115</v>
      </c>
      <c r="C15" s="4" t="s">
        <v>69</v>
      </c>
      <c r="D15" s="4" t="s">
        <v>116</v>
      </c>
      <c r="E15" s="10" t="s">
        <v>36</v>
      </c>
      <c r="F15" s="11">
        <v>7.65</v>
      </c>
      <c r="G15" s="1">
        <v>2008</v>
      </c>
      <c r="I15" s="13">
        <f aca="true" t="shared" si="1" ref="I15:M18">+IF($G15&gt;=I$3,$F15,0)</f>
        <v>7.65</v>
      </c>
      <c r="J15" s="13">
        <f t="shared" si="1"/>
        <v>7.65</v>
      </c>
      <c r="K15" s="13">
        <f t="shared" si="1"/>
        <v>0</v>
      </c>
      <c r="L15" s="13">
        <f t="shared" si="1"/>
        <v>0</v>
      </c>
      <c r="M15" s="13">
        <f t="shared" si="1"/>
        <v>0</v>
      </c>
    </row>
    <row r="16" spans="1:13" ht="12.75">
      <c r="A16" s="8">
        <v>12</v>
      </c>
      <c r="B16" s="12" t="s">
        <v>99</v>
      </c>
      <c r="C16" s="4" t="s">
        <v>46</v>
      </c>
      <c r="D16" s="4" t="s">
        <v>43</v>
      </c>
      <c r="E16" s="10" t="s">
        <v>36</v>
      </c>
      <c r="F16" s="11">
        <v>4.5</v>
      </c>
      <c r="G16" s="1">
        <v>2007</v>
      </c>
      <c r="I16" s="13">
        <f t="shared" si="1"/>
        <v>4.5</v>
      </c>
      <c r="J16" s="13">
        <f t="shared" si="1"/>
        <v>0</v>
      </c>
      <c r="K16" s="13">
        <f t="shared" si="1"/>
        <v>0</v>
      </c>
      <c r="L16" s="13">
        <f t="shared" si="1"/>
        <v>0</v>
      </c>
      <c r="M16" s="13">
        <f t="shared" si="1"/>
        <v>0</v>
      </c>
    </row>
    <row r="17" spans="1:13" ht="12.75">
      <c r="A17" s="8">
        <v>13</v>
      </c>
      <c r="B17" s="12" t="s">
        <v>153</v>
      </c>
      <c r="C17" s="4" t="s">
        <v>70</v>
      </c>
      <c r="D17" s="4" t="s">
        <v>55</v>
      </c>
      <c r="E17" s="10" t="s">
        <v>36</v>
      </c>
      <c r="F17" s="11">
        <v>1.6</v>
      </c>
      <c r="G17" s="1">
        <v>2007</v>
      </c>
      <c r="I17" s="13">
        <f t="shared" si="1"/>
        <v>1.6</v>
      </c>
      <c r="J17" s="13">
        <f t="shared" si="1"/>
        <v>0</v>
      </c>
      <c r="K17" s="13">
        <f t="shared" si="1"/>
        <v>0</v>
      </c>
      <c r="L17" s="13">
        <f t="shared" si="1"/>
        <v>0</v>
      </c>
      <c r="M17" s="13">
        <f t="shared" si="1"/>
        <v>0</v>
      </c>
    </row>
    <row r="18" spans="1:13" ht="12.75">
      <c r="A18" s="8">
        <v>14</v>
      </c>
      <c r="B18" s="12" t="s">
        <v>100</v>
      </c>
      <c r="C18" s="4" t="s">
        <v>72</v>
      </c>
      <c r="D18" s="4" t="s">
        <v>47</v>
      </c>
      <c r="E18" s="10" t="s">
        <v>36</v>
      </c>
      <c r="F18" s="11">
        <v>1.1</v>
      </c>
      <c r="G18" s="1">
        <v>2007</v>
      </c>
      <c r="H18" s="3">
        <v>2</v>
      </c>
      <c r="I18" s="13">
        <f t="shared" si="1"/>
        <v>1.1</v>
      </c>
      <c r="J18" s="13">
        <f t="shared" si="1"/>
        <v>0</v>
      </c>
      <c r="K18" s="13">
        <f t="shared" si="1"/>
        <v>0</v>
      </c>
      <c r="L18" s="13">
        <f t="shared" si="1"/>
        <v>0</v>
      </c>
      <c r="M18" s="13">
        <f t="shared" si="1"/>
        <v>0</v>
      </c>
    </row>
    <row r="19" spans="9:13" ht="7.5" customHeight="1">
      <c r="I19" s="12"/>
      <c r="J19" s="12"/>
      <c r="K19" s="12"/>
      <c r="L19" s="12"/>
      <c r="M19" s="12"/>
    </row>
    <row r="20" spans="2:13" ht="12.75">
      <c r="B20" s="12"/>
      <c r="D20" s="4"/>
      <c r="E20" s="10"/>
      <c r="F20" s="11"/>
      <c r="G20" s="1"/>
      <c r="I20" s="14">
        <f>+SUM(I5:I18)</f>
        <v>76.45</v>
      </c>
      <c r="J20" s="14">
        <f>+SUM(J5:J18)</f>
        <v>69.25000000000001</v>
      </c>
      <c r="K20" s="14">
        <f>+SUM(K5:K18)</f>
        <v>61.60000000000001</v>
      </c>
      <c r="L20" s="14">
        <f>+SUM(L5:L18)</f>
        <v>19.6</v>
      </c>
      <c r="M20" s="14">
        <f>+SUM(M5:M18)</f>
        <v>15.2</v>
      </c>
    </row>
    <row r="22" spans="1:13" ht="15.75">
      <c r="A22" s="78" t="s">
        <v>15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</row>
    <row r="23" ht="7.5" customHeight="1"/>
    <row r="24" spans="2:13" ht="12.75">
      <c r="B24" s="5" t="s">
        <v>1</v>
      </c>
      <c r="C24" s="6" t="s">
        <v>13</v>
      </c>
      <c r="D24" s="6" t="s">
        <v>4</v>
      </c>
      <c r="E24" s="6" t="s">
        <v>6</v>
      </c>
      <c r="F24" s="6" t="s">
        <v>3</v>
      </c>
      <c r="G24" s="6" t="s">
        <v>14</v>
      </c>
      <c r="I24" s="7">
        <f>+I$3</f>
        <v>2007</v>
      </c>
      <c r="J24" s="7">
        <f>+J$3</f>
        <v>2008</v>
      </c>
      <c r="K24" s="7">
        <f>+K$3</f>
        <v>2009</v>
      </c>
      <c r="L24" s="7">
        <f>+L$3</f>
        <v>2010</v>
      </c>
      <c r="M24" s="7">
        <f>+M$3</f>
        <v>2011</v>
      </c>
    </row>
    <row r="25" spans="2:6" ht="7.5" customHeight="1">
      <c r="B25" s="5"/>
      <c r="C25" s="7"/>
      <c r="E25" s="7"/>
      <c r="F25" s="7"/>
    </row>
    <row r="26" spans="1:13" ht="12.75">
      <c r="A26" s="8">
        <v>1</v>
      </c>
      <c r="B26" s="12" t="s">
        <v>238</v>
      </c>
      <c r="C26" s="4" t="s">
        <v>34</v>
      </c>
      <c r="D26" s="4" t="s">
        <v>55</v>
      </c>
      <c r="E26" s="10">
        <v>2006</v>
      </c>
      <c r="F26" s="11">
        <v>1.5</v>
      </c>
      <c r="G26" s="1">
        <v>2010</v>
      </c>
      <c r="I26" s="13">
        <f aca="true" t="shared" si="2" ref="I26:I33">+CEILING(IF($I$24=E26,F26,IF($I$24&lt;=G26,F26*0.3,0)),0.05)</f>
        <v>0.45</v>
      </c>
      <c r="J26" s="13">
        <f aca="true" t="shared" si="3" ref="J26:J33">+CEILING(IF($J$24&lt;=G26,F26*0.3,0),0.05)</f>
        <v>0.45</v>
      </c>
      <c r="K26" s="13">
        <f aca="true" t="shared" si="4" ref="K26:K33">+CEILING(IF($K$24&lt;=G26,F26*0.3,0),0.05)</f>
        <v>0.45</v>
      </c>
      <c r="L26" s="13">
        <f aca="true" t="shared" si="5" ref="L26:L33">+CEILING(IF($L$24&lt;=G26,F26*0.3,0),0.05)</f>
        <v>0.45</v>
      </c>
      <c r="M26" s="13">
        <f aca="true" t="shared" si="6" ref="M26:M33">CEILING(IF($M$24&lt;=G26,F26*0.3,0),0.05)</f>
        <v>0</v>
      </c>
    </row>
    <row r="27" spans="1:13" ht="12.75">
      <c r="A27" s="8">
        <v>2</v>
      </c>
      <c r="B27" s="12" t="s">
        <v>196</v>
      </c>
      <c r="C27" s="4" t="s">
        <v>34</v>
      </c>
      <c r="D27" s="4" t="s">
        <v>48</v>
      </c>
      <c r="E27" s="10">
        <v>2005</v>
      </c>
      <c r="F27" s="11">
        <v>10</v>
      </c>
      <c r="G27" s="1">
        <v>2009</v>
      </c>
      <c r="I27" s="13">
        <f t="shared" si="2"/>
        <v>3</v>
      </c>
      <c r="J27" s="13">
        <f t="shared" si="3"/>
        <v>3</v>
      </c>
      <c r="K27" s="13">
        <f t="shared" si="4"/>
        <v>3</v>
      </c>
      <c r="L27" s="13">
        <f t="shared" si="5"/>
        <v>0</v>
      </c>
      <c r="M27" s="13">
        <f t="shared" si="6"/>
        <v>0</v>
      </c>
    </row>
    <row r="28" spans="1:13" ht="12.75">
      <c r="A28" s="8">
        <v>3</v>
      </c>
      <c r="B28" s="12" t="s">
        <v>146</v>
      </c>
      <c r="C28" s="4" t="s">
        <v>46</v>
      </c>
      <c r="D28" s="4" t="s">
        <v>50</v>
      </c>
      <c r="E28" s="10">
        <v>2006</v>
      </c>
      <c r="F28" s="11">
        <v>9.75</v>
      </c>
      <c r="G28" s="1">
        <v>2008</v>
      </c>
      <c r="I28" s="13">
        <f t="shared" si="2"/>
        <v>2.95</v>
      </c>
      <c r="J28" s="13">
        <f t="shared" si="3"/>
        <v>2.95</v>
      </c>
      <c r="K28" s="13">
        <f t="shared" si="4"/>
        <v>0</v>
      </c>
      <c r="L28" s="13">
        <f t="shared" si="5"/>
        <v>0</v>
      </c>
      <c r="M28" s="13">
        <f t="shared" si="6"/>
        <v>0</v>
      </c>
    </row>
    <row r="29" spans="1:13" ht="12.75">
      <c r="A29" s="8">
        <v>4</v>
      </c>
      <c r="B29" s="12" t="s">
        <v>141</v>
      </c>
      <c r="C29" s="4" t="s">
        <v>69</v>
      </c>
      <c r="D29" s="4" t="s">
        <v>45</v>
      </c>
      <c r="E29" s="10">
        <v>2004</v>
      </c>
      <c r="F29" s="11">
        <v>1.2</v>
      </c>
      <c r="G29" s="1">
        <v>2008</v>
      </c>
      <c r="I29" s="13">
        <f t="shared" si="2"/>
        <v>0.4</v>
      </c>
      <c r="J29" s="13">
        <f t="shared" si="3"/>
        <v>0.4</v>
      </c>
      <c r="K29" s="13">
        <f t="shared" si="4"/>
        <v>0</v>
      </c>
      <c r="L29" s="13">
        <f t="shared" si="5"/>
        <v>0</v>
      </c>
      <c r="M29" s="13">
        <f t="shared" si="6"/>
        <v>0</v>
      </c>
    </row>
    <row r="30" spans="1:13" ht="12.75">
      <c r="A30" s="8">
        <v>5</v>
      </c>
      <c r="B30" s="12" t="s">
        <v>112</v>
      </c>
      <c r="C30" s="4" t="s">
        <v>70</v>
      </c>
      <c r="D30" s="4" t="s">
        <v>55</v>
      </c>
      <c r="E30" s="10">
        <v>2007</v>
      </c>
      <c r="F30" s="11">
        <v>1.6</v>
      </c>
      <c r="G30" s="1">
        <v>2007</v>
      </c>
      <c r="I30" s="13">
        <f t="shared" si="2"/>
        <v>1.6</v>
      </c>
      <c r="J30" s="13">
        <f t="shared" si="3"/>
        <v>0</v>
      </c>
      <c r="K30" s="13">
        <f t="shared" si="4"/>
        <v>0</v>
      </c>
      <c r="L30" s="13">
        <f t="shared" si="5"/>
        <v>0</v>
      </c>
      <c r="M30" s="13">
        <f t="shared" si="6"/>
        <v>0</v>
      </c>
    </row>
    <row r="31" spans="1:13" ht="12.75">
      <c r="A31" s="8">
        <v>6</v>
      </c>
      <c r="B31" s="12"/>
      <c r="D31" s="4"/>
      <c r="E31" s="10"/>
      <c r="F31" s="11"/>
      <c r="G31" s="1"/>
      <c r="I31" s="13">
        <f t="shared" si="2"/>
        <v>0</v>
      </c>
      <c r="J31" s="13">
        <f t="shared" si="3"/>
        <v>0</v>
      </c>
      <c r="K31" s="13">
        <f t="shared" si="4"/>
        <v>0</v>
      </c>
      <c r="L31" s="13">
        <f t="shared" si="5"/>
        <v>0</v>
      </c>
      <c r="M31" s="13">
        <f t="shared" si="6"/>
        <v>0</v>
      </c>
    </row>
    <row r="32" spans="1:13" ht="12.75">
      <c r="A32" s="8">
        <v>7</v>
      </c>
      <c r="B32" s="12"/>
      <c r="D32" s="4"/>
      <c r="E32" s="10"/>
      <c r="F32" s="11"/>
      <c r="G32" s="1"/>
      <c r="I32" s="13">
        <f t="shared" si="2"/>
        <v>0</v>
      </c>
      <c r="J32" s="13">
        <f t="shared" si="3"/>
        <v>0</v>
      </c>
      <c r="K32" s="13">
        <f t="shared" si="4"/>
        <v>0</v>
      </c>
      <c r="L32" s="13">
        <f t="shared" si="5"/>
        <v>0</v>
      </c>
      <c r="M32" s="13">
        <f t="shared" si="6"/>
        <v>0</v>
      </c>
    </row>
    <row r="33" spans="1:13" ht="12.75">
      <c r="A33" s="8">
        <v>8</v>
      </c>
      <c r="D33" s="4"/>
      <c r="E33" s="4"/>
      <c r="G33" s="4"/>
      <c r="I33" s="13">
        <f t="shared" si="2"/>
        <v>0</v>
      </c>
      <c r="J33" s="13">
        <f t="shared" si="3"/>
        <v>0</v>
      </c>
      <c r="K33" s="13">
        <f t="shared" si="4"/>
        <v>0</v>
      </c>
      <c r="L33" s="13">
        <f t="shared" si="5"/>
        <v>0</v>
      </c>
      <c r="M33" s="13">
        <f t="shared" si="6"/>
        <v>0</v>
      </c>
    </row>
    <row r="34" spans="9:13" ht="7.5" customHeight="1">
      <c r="I34" s="12"/>
      <c r="J34" s="12"/>
      <c r="K34" s="12"/>
      <c r="L34" s="12"/>
      <c r="M34" s="12"/>
    </row>
    <row r="35" spans="9:13" ht="12.75">
      <c r="I35" s="14">
        <f>+SUM(I26:I34)</f>
        <v>8.4</v>
      </c>
      <c r="J35" s="14">
        <f>+SUM(J26:J34)</f>
        <v>6.800000000000001</v>
      </c>
      <c r="K35" s="14">
        <f>+SUM(K26:K34)</f>
        <v>3.45</v>
      </c>
      <c r="L35" s="14">
        <f>+SUM(L26:L34)</f>
        <v>0.45</v>
      </c>
      <c r="M35" s="14">
        <f>+SUM(M26:M34)</f>
        <v>0</v>
      </c>
    </row>
    <row r="36" spans="9:13" ht="12.75">
      <c r="I36" s="9"/>
      <c r="J36" s="9"/>
      <c r="K36" s="9"/>
      <c r="L36" s="9"/>
      <c r="M36" s="9"/>
    </row>
    <row r="37" spans="1:13" ht="15.75">
      <c r="A37" s="78" t="s">
        <v>16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</row>
    <row r="38" spans="9:13" ht="7.5" customHeight="1">
      <c r="I38" s="9"/>
      <c r="J38" s="9"/>
      <c r="K38" s="9"/>
      <c r="L38" s="9"/>
      <c r="M38" s="9"/>
    </row>
    <row r="39" spans="1:13" ht="12.75">
      <c r="A39" s="8"/>
      <c r="B39" s="5" t="s">
        <v>19</v>
      </c>
      <c r="C39" s="6"/>
      <c r="D39" s="6"/>
      <c r="E39" s="6"/>
      <c r="F39" s="6" t="s">
        <v>18</v>
      </c>
      <c r="G39" s="6" t="s">
        <v>17</v>
      </c>
      <c r="I39" s="7">
        <f>+I$3</f>
        <v>2007</v>
      </c>
      <c r="J39" s="7">
        <f>+J$3</f>
        <v>2008</v>
      </c>
      <c r="K39" s="7">
        <f>+K$3</f>
        <v>2009</v>
      </c>
      <c r="L39" s="7">
        <f>+L$3</f>
        <v>2010</v>
      </c>
      <c r="M39" s="7">
        <f>+M$3</f>
        <v>2011</v>
      </c>
    </row>
    <row r="40" spans="1:13" ht="7.5" customHeight="1">
      <c r="A40" s="8"/>
      <c r="I40" s="16"/>
      <c r="J40" s="16"/>
      <c r="K40" s="16"/>
      <c r="L40" s="16"/>
      <c r="M40" s="16"/>
    </row>
    <row r="41" spans="1:13" ht="12.75">
      <c r="A41" s="8">
        <v>1</v>
      </c>
      <c r="B41" s="76"/>
      <c r="C41" s="76"/>
      <c r="D41" s="76"/>
      <c r="E41" s="76"/>
      <c r="F41" s="15"/>
      <c r="G41" s="4"/>
      <c r="I41" s="20">
        <f>F41</f>
        <v>0</v>
      </c>
      <c r="J41" s="20">
        <v>0</v>
      </c>
      <c r="K41" s="20">
        <v>0</v>
      </c>
      <c r="L41" s="20">
        <v>0</v>
      </c>
      <c r="M41" s="20">
        <v>0</v>
      </c>
    </row>
    <row r="42" spans="1:13" ht="12.75">
      <c r="A42" s="8">
        <v>2</v>
      </c>
      <c r="B42" s="76"/>
      <c r="C42" s="76"/>
      <c r="D42" s="76"/>
      <c r="E42" s="76"/>
      <c r="I42" s="16"/>
      <c r="J42" s="16"/>
      <c r="K42" s="16"/>
      <c r="L42" s="16"/>
      <c r="M42" s="16"/>
    </row>
    <row r="43" spans="1:13" ht="7.5" customHeight="1">
      <c r="A43" s="8"/>
      <c r="I43" s="16"/>
      <c r="J43" s="16"/>
      <c r="K43" s="16"/>
      <c r="L43" s="16"/>
      <c r="M43" s="16"/>
    </row>
    <row r="44" spans="1:13" ht="12.75">
      <c r="A44" s="8"/>
      <c r="I44" s="9">
        <f>+SUM(I41:I43)</f>
        <v>0</v>
      </c>
      <c r="J44" s="9">
        <f>+SUM(J41:J43)</f>
        <v>0</v>
      </c>
      <c r="K44" s="9">
        <f>+SUM(K41:K43)</f>
        <v>0</v>
      </c>
      <c r="L44" s="9">
        <f>+SUM(L41:L43)</f>
        <v>0</v>
      </c>
      <c r="M44" s="9">
        <f>+SUM(M41:M43)</f>
        <v>0</v>
      </c>
    </row>
  </sheetData>
  <sheetProtection/>
  <mergeCells count="5">
    <mergeCell ref="B41:E41"/>
    <mergeCell ref="B42:E42"/>
    <mergeCell ref="A1:M1"/>
    <mergeCell ref="A22:M22"/>
    <mergeCell ref="A37:M37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Light,Bold"&amp;14Mark Deffner&amp;R&amp;"Copperplate Gothic Light,Bold"&amp;12&amp;D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4.7109375" style="3" customWidth="1"/>
    <col min="2" max="2" width="20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ht="7.5" customHeight="1"/>
    <row r="3" spans="2:13" ht="12.75">
      <c r="B3" s="5" t="s">
        <v>1</v>
      </c>
      <c r="C3" s="6" t="s">
        <v>13</v>
      </c>
      <c r="D3" s="6" t="s">
        <v>4</v>
      </c>
      <c r="E3" s="6" t="s">
        <v>5</v>
      </c>
      <c r="F3" s="6" t="s">
        <v>3</v>
      </c>
      <c r="G3" s="6" t="s">
        <v>14</v>
      </c>
      <c r="I3" s="7">
        <v>2007</v>
      </c>
      <c r="J3" s="7">
        <v>2008</v>
      </c>
      <c r="K3" s="7">
        <v>2009</v>
      </c>
      <c r="L3" s="7">
        <v>2010</v>
      </c>
      <c r="M3" s="7">
        <v>2011</v>
      </c>
    </row>
    <row r="4" spans="2:6" ht="7.5" customHeight="1">
      <c r="B4" s="5"/>
      <c r="C4" s="7"/>
      <c r="E4" s="7"/>
      <c r="F4" s="7"/>
    </row>
    <row r="5" spans="1:13" ht="12.75">
      <c r="A5" s="8">
        <v>1</v>
      </c>
      <c r="B5" s="12" t="s">
        <v>321</v>
      </c>
      <c r="C5" s="4" t="s">
        <v>67</v>
      </c>
      <c r="D5" s="4" t="s">
        <v>42</v>
      </c>
      <c r="E5" s="10" t="s">
        <v>36</v>
      </c>
      <c r="F5" s="11">
        <v>15.65</v>
      </c>
      <c r="G5" s="1">
        <v>2011</v>
      </c>
      <c r="I5" s="13">
        <f aca="true" t="shared" si="0" ref="I5:M14">+IF($G5&gt;=I$3,$F5,0)</f>
        <v>15.65</v>
      </c>
      <c r="J5" s="13">
        <f t="shared" si="0"/>
        <v>15.65</v>
      </c>
      <c r="K5" s="13">
        <f t="shared" si="0"/>
        <v>15.65</v>
      </c>
      <c r="L5" s="13">
        <f t="shared" si="0"/>
        <v>15.65</v>
      </c>
      <c r="M5" s="13">
        <f t="shared" si="0"/>
        <v>15.65</v>
      </c>
    </row>
    <row r="6" spans="1:13" ht="12.75">
      <c r="A6" s="8">
        <v>2</v>
      </c>
      <c r="B6" s="12" t="s">
        <v>306</v>
      </c>
      <c r="C6" s="4" t="s">
        <v>46</v>
      </c>
      <c r="D6" s="4" t="s">
        <v>37</v>
      </c>
      <c r="E6" s="10" t="s">
        <v>36</v>
      </c>
      <c r="F6" s="11">
        <v>5.6</v>
      </c>
      <c r="G6" s="1">
        <v>2011</v>
      </c>
      <c r="I6" s="13">
        <f t="shared" si="0"/>
        <v>5.6</v>
      </c>
      <c r="J6" s="13">
        <f t="shared" si="0"/>
        <v>5.6</v>
      </c>
      <c r="K6" s="13">
        <f t="shared" si="0"/>
        <v>5.6</v>
      </c>
      <c r="L6" s="13">
        <f t="shared" si="0"/>
        <v>5.6</v>
      </c>
      <c r="M6" s="13">
        <f t="shared" si="0"/>
        <v>5.6</v>
      </c>
    </row>
    <row r="7" spans="1:13" ht="12.75">
      <c r="A7" s="8">
        <v>3</v>
      </c>
      <c r="B7" s="12" t="s">
        <v>307</v>
      </c>
      <c r="C7" s="4" t="s">
        <v>34</v>
      </c>
      <c r="D7" s="4" t="s">
        <v>56</v>
      </c>
      <c r="E7" s="10" t="s">
        <v>36</v>
      </c>
      <c r="F7" s="11">
        <v>2</v>
      </c>
      <c r="G7" s="1">
        <v>2011</v>
      </c>
      <c r="I7" s="13">
        <f t="shared" si="0"/>
        <v>2</v>
      </c>
      <c r="J7" s="13">
        <f t="shared" si="0"/>
        <v>2</v>
      </c>
      <c r="K7" s="13">
        <f t="shared" si="0"/>
        <v>2</v>
      </c>
      <c r="L7" s="13">
        <f t="shared" si="0"/>
        <v>2</v>
      </c>
      <c r="M7" s="13">
        <f t="shared" si="0"/>
        <v>2</v>
      </c>
    </row>
    <row r="8" spans="1:13" ht="12.75">
      <c r="A8" s="8">
        <v>4</v>
      </c>
      <c r="B8" s="12" t="s">
        <v>308</v>
      </c>
      <c r="C8" s="4" t="s">
        <v>34</v>
      </c>
      <c r="D8" s="4" t="s">
        <v>41</v>
      </c>
      <c r="E8" s="10" t="s">
        <v>36</v>
      </c>
      <c r="F8" s="11">
        <v>1.8</v>
      </c>
      <c r="G8" s="1">
        <v>2011</v>
      </c>
      <c r="I8" s="13">
        <f t="shared" si="0"/>
        <v>1.8</v>
      </c>
      <c r="J8" s="13">
        <f t="shared" si="0"/>
        <v>1.8</v>
      </c>
      <c r="K8" s="13">
        <f t="shared" si="0"/>
        <v>1.8</v>
      </c>
      <c r="L8" s="13">
        <f t="shared" si="0"/>
        <v>1.8</v>
      </c>
      <c r="M8" s="13">
        <f t="shared" si="0"/>
        <v>1.8</v>
      </c>
    </row>
    <row r="9" spans="1:13" ht="12.75">
      <c r="A9" s="8">
        <v>5</v>
      </c>
      <c r="B9" s="12" t="s">
        <v>309</v>
      </c>
      <c r="C9" s="4" t="s">
        <v>34</v>
      </c>
      <c r="D9" s="4" t="s">
        <v>44</v>
      </c>
      <c r="E9" s="10" t="s">
        <v>36</v>
      </c>
      <c r="F9" s="11">
        <v>1.6</v>
      </c>
      <c r="G9" s="1">
        <v>2011</v>
      </c>
      <c r="I9" s="13">
        <f t="shared" si="0"/>
        <v>1.6</v>
      </c>
      <c r="J9" s="13">
        <f t="shared" si="0"/>
        <v>1.6</v>
      </c>
      <c r="K9" s="13">
        <f t="shared" si="0"/>
        <v>1.6</v>
      </c>
      <c r="L9" s="13">
        <f t="shared" si="0"/>
        <v>1.6</v>
      </c>
      <c r="M9" s="13">
        <f t="shared" si="0"/>
        <v>1.6</v>
      </c>
    </row>
    <row r="10" spans="1:13" ht="12.75">
      <c r="A10" s="8">
        <v>6</v>
      </c>
      <c r="B10" s="12" t="s">
        <v>310</v>
      </c>
      <c r="C10" s="4" t="s">
        <v>40</v>
      </c>
      <c r="D10" s="4" t="s">
        <v>53</v>
      </c>
      <c r="E10" s="10" t="s">
        <v>36</v>
      </c>
      <c r="F10" s="11">
        <v>1.6</v>
      </c>
      <c r="G10" s="1">
        <v>2011</v>
      </c>
      <c r="I10" s="13">
        <f t="shared" si="0"/>
        <v>1.6</v>
      </c>
      <c r="J10" s="13">
        <f t="shared" si="0"/>
        <v>1.6</v>
      </c>
      <c r="K10" s="13">
        <f t="shared" si="0"/>
        <v>1.6</v>
      </c>
      <c r="L10" s="13">
        <f t="shared" si="0"/>
        <v>1.6</v>
      </c>
      <c r="M10" s="13">
        <f t="shared" si="0"/>
        <v>1.6</v>
      </c>
    </row>
    <row r="11" spans="1:13" ht="12.75">
      <c r="A11" s="8">
        <v>7</v>
      </c>
      <c r="B11" s="12" t="s">
        <v>224</v>
      </c>
      <c r="C11" s="4" t="s">
        <v>40</v>
      </c>
      <c r="D11" s="4" t="s">
        <v>64</v>
      </c>
      <c r="E11" s="10" t="s">
        <v>36</v>
      </c>
      <c r="F11" s="11">
        <v>2.6</v>
      </c>
      <c r="G11" s="1">
        <v>2010</v>
      </c>
      <c r="I11" s="13">
        <f t="shared" si="0"/>
        <v>2.6</v>
      </c>
      <c r="J11" s="13">
        <f t="shared" si="0"/>
        <v>2.6</v>
      </c>
      <c r="K11" s="13">
        <f t="shared" si="0"/>
        <v>2.6</v>
      </c>
      <c r="L11" s="13">
        <f t="shared" si="0"/>
        <v>2.6</v>
      </c>
      <c r="M11" s="13">
        <f t="shared" si="0"/>
        <v>0</v>
      </c>
    </row>
    <row r="12" spans="1:13" ht="12.75">
      <c r="A12" s="8">
        <v>8</v>
      </c>
      <c r="B12" s="12" t="s">
        <v>233</v>
      </c>
      <c r="C12" s="4" t="s">
        <v>72</v>
      </c>
      <c r="D12" s="4" t="s">
        <v>49</v>
      </c>
      <c r="E12" s="10" t="s">
        <v>36</v>
      </c>
      <c r="F12" s="11">
        <v>20.1</v>
      </c>
      <c r="G12" s="1">
        <v>2010</v>
      </c>
      <c r="I12" s="13">
        <f t="shared" si="0"/>
        <v>20.1</v>
      </c>
      <c r="J12" s="13">
        <f t="shared" si="0"/>
        <v>20.1</v>
      </c>
      <c r="K12" s="13">
        <f t="shared" si="0"/>
        <v>20.1</v>
      </c>
      <c r="L12" s="13">
        <f t="shared" si="0"/>
        <v>20.1</v>
      </c>
      <c r="M12" s="13">
        <f t="shared" si="0"/>
        <v>0</v>
      </c>
    </row>
    <row r="13" spans="1:13" ht="12.75">
      <c r="A13" s="8">
        <v>9</v>
      </c>
      <c r="B13" s="12" t="s">
        <v>235</v>
      </c>
      <c r="C13" s="4" t="s">
        <v>46</v>
      </c>
      <c r="D13" s="4" t="s">
        <v>42</v>
      </c>
      <c r="E13" s="10" t="s">
        <v>36</v>
      </c>
      <c r="F13" s="11">
        <v>18.65</v>
      </c>
      <c r="G13" s="1">
        <v>2010</v>
      </c>
      <c r="I13" s="13">
        <f t="shared" si="0"/>
        <v>18.65</v>
      </c>
      <c r="J13" s="13">
        <f t="shared" si="0"/>
        <v>18.65</v>
      </c>
      <c r="K13" s="13">
        <f t="shared" si="0"/>
        <v>18.65</v>
      </c>
      <c r="L13" s="13">
        <f t="shared" si="0"/>
        <v>18.65</v>
      </c>
      <c r="M13" s="13">
        <f t="shared" si="0"/>
        <v>0</v>
      </c>
    </row>
    <row r="14" spans="1:13" ht="12.75">
      <c r="A14" s="8">
        <v>10</v>
      </c>
      <c r="B14" s="12" t="s">
        <v>213</v>
      </c>
      <c r="C14" s="4" t="s">
        <v>34</v>
      </c>
      <c r="D14" s="4" t="s">
        <v>116</v>
      </c>
      <c r="E14" s="10" t="s">
        <v>36</v>
      </c>
      <c r="F14" s="11">
        <v>5.9</v>
      </c>
      <c r="G14" s="1">
        <v>2010</v>
      </c>
      <c r="I14" s="13">
        <f t="shared" si="0"/>
        <v>5.9</v>
      </c>
      <c r="J14" s="13">
        <f t="shared" si="0"/>
        <v>5.9</v>
      </c>
      <c r="K14" s="13">
        <f t="shared" si="0"/>
        <v>5.9</v>
      </c>
      <c r="L14" s="13">
        <f t="shared" si="0"/>
        <v>5.9</v>
      </c>
      <c r="M14" s="13">
        <f t="shared" si="0"/>
        <v>0</v>
      </c>
    </row>
    <row r="15" spans="1:13" ht="12.75">
      <c r="A15" s="8">
        <v>11</v>
      </c>
      <c r="B15" s="12" t="s">
        <v>214</v>
      </c>
      <c r="C15" s="4" t="s">
        <v>40</v>
      </c>
      <c r="D15" s="4" t="s">
        <v>37</v>
      </c>
      <c r="E15" s="10" t="s">
        <v>36</v>
      </c>
      <c r="F15" s="11">
        <v>5.5</v>
      </c>
      <c r="G15" s="1">
        <v>2010</v>
      </c>
      <c r="I15" s="13">
        <f aca="true" t="shared" si="1" ref="I15:M18">+IF($G15&gt;=I$3,$F15,0)</f>
        <v>5.5</v>
      </c>
      <c r="J15" s="13">
        <f t="shared" si="1"/>
        <v>5.5</v>
      </c>
      <c r="K15" s="13">
        <f t="shared" si="1"/>
        <v>5.5</v>
      </c>
      <c r="L15" s="13">
        <f t="shared" si="1"/>
        <v>5.5</v>
      </c>
      <c r="M15" s="13">
        <f t="shared" si="1"/>
        <v>0</v>
      </c>
    </row>
    <row r="16" spans="1:13" ht="12.75">
      <c r="A16" s="8">
        <v>12</v>
      </c>
      <c r="B16" s="12" t="s">
        <v>170</v>
      </c>
      <c r="C16" s="4" t="s">
        <v>70</v>
      </c>
      <c r="D16" s="4" t="s">
        <v>57</v>
      </c>
      <c r="E16" s="10" t="s">
        <v>36</v>
      </c>
      <c r="F16" s="11">
        <v>6.25</v>
      </c>
      <c r="G16" s="1">
        <v>2009</v>
      </c>
      <c r="I16" s="13">
        <f t="shared" si="1"/>
        <v>6.25</v>
      </c>
      <c r="J16" s="13">
        <f t="shared" si="1"/>
        <v>6.25</v>
      </c>
      <c r="K16" s="13">
        <f t="shared" si="1"/>
        <v>6.25</v>
      </c>
      <c r="L16" s="13">
        <f t="shared" si="1"/>
        <v>0</v>
      </c>
      <c r="M16" s="13">
        <f t="shared" si="1"/>
        <v>0</v>
      </c>
    </row>
    <row r="17" spans="1:13" ht="12.75">
      <c r="A17" s="8">
        <v>13</v>
      </c>
      <c r="B17" s="12" t="s">
        <v>161</v>
      </c>
      <c r="C17" s="4" t="s">
        <v>46</v>
      </c>
      <c r="D17" s="4" t="s">
        <v>51</v>
      </c>
      <c r="E17" s="10" t="s">
        <v>36</v>
      </c>
      <c r="F17" s="11">
        <v>5.35</v>
      </c>
      <c r="G17" s="1">
        <v>2009</v>
      </c>
      <c r="I17" s="13">
        <f t="shared" si="1"/>
        <v>5.35</v>
      </c>
      <c r="J17" s="13">
        <f t="shared" si="1"/>
        <v>5.35</v>
      </c>
      <c r="K17" s="13">
        <f t="shared" si="1"/>
        <v>5.35</v>
      </c>
      <c r="L17" s="13">
        <f t="shared" si="1"/>
        <v>0</v>
      </c>
      <c r="M17" s="13">
        <f t="shared" si="1"/>
        <v>0</v>
      </c>
    </row>
    <row r="18" spans="1:13" ht="12.75">
      <c r="A18" s="8">
        <v>14</v>
      </c>
      <c r="B18" s="12" t="s">
        <v>162</v>
      </c>
      <c r="C18" s="4" t="s">
        <v>40</v>
      </c>
      <c r="D18" s="4" t="s">
        <v>39</v>
      </c>
      <c r="E18" s="10" t="s">
        <v>36</v>
      </c>
      <c r="F18" s="11">
        <v>2.7</v>
      </c>
      <c r="G18" s="1">
        <v>2009</v>
      </c>
      <c r="I18" s="13">
        <f t="shared" si="1"/>
        <v>2.7</v>
      </c>
      <c r="J18" s="13">
        <f t="shared" si="1"/>
        <v>2.7</v>
      </c>
      <c r="K18" s="13">
        <f t="shared" si="1"/>
        <v>2.7</v>
      </c>
      <c r="L18" s="13">
        <f t="shared" si="1"/>
        <v>0</v>
      </c>
      <c r="M18" s="13">
        <f t="shared" si="1"/>
        <v>0</v>
      </c>
    </row>
    <row r="19" spans="9:13" ht="7.5" customHeight="1">
      <c r="I19" s="12"/>
      <c r="J19" s="12"/>
      <c r="K19" s="12"/>
      <c r="L19" s="12"/>
      <c r="M19" s="12"/>
    </row>
    <row r="20" spans="2:13" ht="12.75">
      <c r="B20" s="12"/>
      <c r="D20" s="4"/>
      <c r="E20" s="10"/>
      <c r="F20" s="11"/>
      <c r="G20" s="1"/>
      <c r="I20" s="14">
        <f>+SUM(I5:I18)</f>
        <v>95.3</v>
      </c>
      <c r="J20" s="14">
        <f>+SUM(J5:J18)</f>
        <v>95.3</v>
      </c>
      <c r="K20" s="14">
        <f>+SUM(K5:K18)</f>
        <v>95.3</v>
      </c>
      <c r="L20" s="14">
        <f>+SUM(L5:L18)</f>
        <v>81</v>
      </c>
      <c r="M20" s="14">
        <f>+SUM(M5:M18)</f>
        <v>28.250000000000004</v>
      </c>
    </row>
    <row r="22" spans="1:13" ht="15.75">
      <c r="A22" s="78" t="s">
        <v>15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</row>
    <row r="23" ht="7.5" customHeight="1"/>
    <row r="24" spans="2:13" ht="12.75">
      <c r="B24" s="5" t="s">
        <v>1</v>
      </c>
      <c r="C24" s="6" t="s">
        <v>13</v>
      </c>
      <c r="D24" s="6" t="s">
        <v>4</v>
      </c>
      <c r="E24" s="6" t="s">
        <v>6</v>
      </c>
      <c r="F24" s="6" t="s">
        <v>3</v>
      </c>
      <c r="G24" s="6" t="s">
        <v>14</v>
      </c>
      <c r="I24" s="7">
        <f>+I$3</f>
        <v>2007</v>
      </c>
      <c r="J24" s="7">
        <f>+J$3</f>
        <v>2008</v>
      </c>
      <c r="K24" s="7">
        <f>+K$3</f>
        <v>2009</v>
      </c>
      <c r="L24" s="7">
        <f>+L$3</f>
        <v>2010</v>
      </c>
      <c r="M24" s="7">
        <f>+M$3</f>
        <v>2011</v>
      </c>
    </row>
    <row r="25" spans="2:6" ht="7.5" customHeight="1">
      <c r="B25" s="5"/>
      <c r="C25" s="7"/>
      <c r="E25" s="7"/>
      <c r="F25" s="7"/>
    </row>
    <row r="26" spans="1:13" ht="12.75">
      <c r="A26" s="8">
        <v>1</v>
      </c>
      <c r="B26" s="12" t="s">
        <v>205</v>
      </c>
      <c r="C26" s="4" t="s">
        <v>68</v>
      </c>
      <c r="D26" s="4" t="s">
        <v>43</v>
      </c>
      <c r="E26" s="10">
        <v>2005</v>
      </c>
      <c r="F26" s="11">
        <v>1.85</v>
      </c>
      <c r="G26" s="1">
        <v>2009</v>
      </c>
      <c r="I26" s="13">
        <f aca="true" t="shared" si="2" ref="I26:I33">+CEILING(IF($I$24=E26,F26,IF($I$24&lt;=G26,F26*0.3,0)),0.05)</f>
        <v>0.6000000000000001</v>
      </c>
      <c r="J26" s="13">
        <f aca="true" t="shared" si="3" ref="J26:J33">+CEILING(IF($J$24&lt;=G26,F26*0.3,0),0.05)</f>
        <v>0.6000000000000001</v>
      </c>
      <c r="K26" s="13">
        <f aca="true" t="shared" si="4" ref="K26:K33">+CEILING(IF($K$24&lt;=G26,F26*0.3,0),0.05)</f>
        <v>0.6000000000000001</v>
      </c>
      <c r="L26" s="13">
        <f aca="true" t="shared" si="5" ref="L26:L33">+CEILING(IF($L$24&lt;=G26,F26*0.3,0),0.05)</f>
        <v>0</v>
      </c>
      <c r="M26" s="13">
        <f aca="true" t="shared" si="6" ref="M26:M33">CEILING(IF($M$24&lt;=G26,F26*0.3,0),0.05)</f>
        <v>0</v>
      </c>
    </row>
    <row r="27" spans="1:13" ht="12.75">
      <c r="A27" s="8">
        <v>2</v>
      </c>
      <c r="B27" s="12" t="s">
        <v>108</v>
      </c>
      <c r="C27" s="4" t="s">
        <v>34</v>
      </c>
      <c r="D27" s="4" t="s">
        <v>59</v>
      </c>
      <c r="E27" s="10">
        <v>2005</v>
      </c>
      <c r="F27" s="11">
        <v>2.5</v>
      </c>
      <c r="G27" s="1">
        <v>2007</v>
      </c>
      <c r="I27" s="13">
        <f t="shared" si="2"/>
        <v>0.75</v>
      </c>
      <c r="J27" s="13">
        <f t="shared" si="3"/>
        <v>0</v>
      </c>
      <c r="K27" s="13">
        <f t="shared" si="4"/>
        <v>0</v>
      </c>
      <c r="L27" s="13">
        <f t="shared" si="5"/>
        <v>0</v>
      </c>
      <c r="M27" s="13">
        <f t="shared" si="6"/>
        <v>0</v>
      </c>
    </row>
    <row r="28" spans="1:13" ht="12.75">
      <c r="A28" s="8">
        <v>3</v>
      </c>
      <c r="B28" s="12" t="s">
        <v>207</v>
      </c>
      <c r="C28" s="4" t="s">
        <v>40</v>
      </c>
      <c r="D28" s="4" t="s">
        <v>37</v>
      </c>
      <c r="E28" s="10">
        <v>2006</v>
      </c>
      <c r="F28" s="11">
        <v>1.35</v>
      </c>
      <c r="G28" s="1">
        <v>2009</v>
      </c>
      <c r="I28" s="13">
        <f t="shared" si="2"/>
        <v>0.45</v>
      </c>
      <c r="J28" s="13">
        <f t="shared" si="3"/>
        <v>0.45</v>
      </c>
      <c r="K28" s="13">
        <f t="shared" si="4"/>
        <v>0.45</v>
      </c>
      <c r="L28" s="13">
        <f t="shared" si="5"/>
        <v>0</v>
      </c>
      <c r="M28" s="13">
        <f t="shared" si="6"/>
        <v>0</v>
      </c>
    </row>
    <row r="29" spans="1:13" ht="12.75">
      <c r="A29" s="8">
        <v>4</v>
      </c>
      <c r="B29" s="12" t="s">
        <v>215</v>
      </c>
      <c r="C29" s="4" t="s">
        <v>40</v>
      </c>
      <c r="D29" s="4" t="s">
        <v>52</v>
      </c>
      <c r="E29" s="10">
        <v>2006</v>
      </c>
      <c r="F29" s="11">
        <v>1.5</v>
      </c>
      <c r="G29" s="1">
        <v>2010</v>
      </c>
      <c r="I29" s="13">
        <f t="shared" si="2"/>
        <v>0.45</v>
      </c>
      <c r="J29" s="13">
        <f t="shared" si="3"/>
        <v>0.45</v>
      </c>
      <c r="K29" s="13">
        <f t="shared" si="4"/>
        <v>0.45</v>
      </c>
      <c r="L29" s="13">
        <f t="shared" si="5"/>
        <v>0.45</v>
      </c>
      <c r="M29" s="13">
        <f t="shared" si="6"/>
        <v>0</v>
      </c>
    </row>
    <row r="30" spans="1:13" ht="12.75">
      <c r="A30" s="8">
        <v>5</v>
      </c>
      <c r="B30" s="12" t="s">
        <v>341</v>
      </c>
      <c r="D30" s="4"/>
      <c r="E30" s="10">
        <v>2007</v>
      </c>
      <c r="F30" s="11">
        <v>1.6</v>
      </c>
      <c r="G30" s="1">
        <v>2007</v>
      </c>
      <c r="I30" s="13">
        <f t="shared" si="2"/>
        <v>1.6</v>
      </c>
      <c r="J30" s="13">
        <f t="shared" si="3"/>
        <v>0</v>
      </c>
      <c r="K30" s="13">
        <f t="shared" si="4"/>
        <v>0</v>
      </c>
      <c r="L30" s="13">
        <f t="shared" si="5"/>
        <v>0</v>
      </c>
      <c r="M30" s="13">
        <f t="shared" si="6"/>
        <v>0</v>
      </c>
    </row>
    <row r="31" spans="1:13" ht="12.75">
      <c r="A31" s="8">
        <v>6</v>
      </c>
      <c r="B31" s="12"/>
      <c r="D31" s="4"/>
      <c r="E31" s="10"/>
      <c r="F31" s="11"/>
      <c r="G31" s="1"/>
      <c r="I31" s="13">
        <f t="shared" si="2"/>
        <v>0</v>
      </c>
      <c r="J31" s="13">
        <f t="shared" si="3"/>
        <v>0</v>
      </c>
      <c r="K31" s="13">
        <f t="shared" si="4"/>
        <v>0</v>
      </c>
      <c r="L31" s="13">
        <f t="shared" si="5"/>
        <v>0</v>
      </c>
      <c r="M31" s="13">
        <f t="shared" si="6"/>
        <v>0</v>
      </c>
    </row>
    <row r="32" spans="1:13" ht="12.75">
      <c r="A32" s="8">
        <v>7</v>
      </c>
      <c r="B32" s="12"/>
      <c r="D32" s="4"/>
      <c r="E32" s="10"/>
      <c r="F32" s="11"/>
      <c r="G32" s="1"/>
      <c r="I32" s="13">
        <f t="shared" si="2"/>
        <v>0</v>
      </c>
      <c r="J32" s="13">
        <f t="shared" si="3"/>
        <v>0</v>
      </c>
      <c r="K32" s="13">
        <f t="shared" si="4"/>
        <v>0</v>
      </c>
      <c r="L32" s="13">
        <f t="shared" si="5"/>
        <v>0</v>
      </c>
      <c r="M32" s="13">
        <f t="shared" si="6"/>
        <v>0</v>
      </c>
    </row>
    <row r="33" spans="1:13" ht="12.75">
      <c r="A33" s="8">
        <v>8</v>
      </c>
      <c r="D33" s="4"/>
      <c r="E33" s="4"/>
      <c r="G33" s="4"/>
      <c r="I33" s="13">
        <f t="shared" si="2"/>
        <v>0</v>
      </c>
      <c r="J33" s="13">
        <f t="shared" si="3"/>
        <v>0</v>
      </c>
      <c r="K33" s="13">
        <f t="shared" si="4"/>
        <v>0</v>
      </c>
      <c r="L33" s="13">
        <f t="shared" si="5"/>
        <v>0</v>
      </c>
      <c r="M33" s="13">
        <f t="shared" si="6"/>
        <v>0</v>
      </c>
    </row>
    <row r="34" spans="9:13" ht="7.5" customHeight="1">
      <c r="I34" s="12"/>
      <c r="J34" s="12"/>
      <c r="K34" s="12"/>
      <c r="L34" s="12"/>
      <c r="M34" s="12"/>
    </row>
    <row r="35" spans="9:13" ht="12.75">
      <c r="I35" s="14">
        <f>+SUM(I26:I34)</f>
        <v>3.85</v>
      </c>
      <c r="J35" s="14">
        <f>+SUM(J26:J34)</f>
        <v>1.5</v>
      </c>
      <c r="K35" s="14">
        <f>+SUM(K26:K34)</f>
        <v>1.5</v>
      </c>
      <c r="L35" s="14">
        <f>+SUM(L26:L34)</f>
        <v>0.45</v>
      </c>
      <c r="M35" s="14">
        <f>+SUM(M26:M34)</f>
        <v>0</v>
      </c>
    </row>
    <row r="36" spans="9:13" ht="12.75">
      <c r="I36" s="9"/>
      <c r="J36" s="9"/>
      <c r="K36" s="9"/>
      <c r="L36" s="9"/>
      <c r="M36" s="9"/>
    </row>
    <row r="37" spans="1:13" ht="15.75">
      <c r="A37" s="78" t="s">
        <v>16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</row>
    <row r="38" spans="9:13" ht="7.5" customHeight="1">
      <c r="I38" s="9"/>
      <c r="J38" s="9"/>
      <c r="K38" s="9"/>
      <c r="L38" s="9"/>
      <c r="M38" s="9"/>
    </row>
    <row r="39" spans="1:13" ht="12.75">
      <c r="A39" s="8"/>
      <c r="B39" s="5" t="s">
        <v>19</v>
      </c>
      <c r="C39" s="6"/>
      <c r="D39" s="6"/>
      <c r="E39" s="6"/>
      <c r="F39" s="6" t="s">
        <v>18</v>
      </c>
      <c r="G39" s="6" t="s">
        <v>17</v>
      </c>
      <c r="I39" s="7">
        <f>+I$3</f>
        <v>2007</v>
      </c>
      <c r="J39" s="7">
        <f>+J$3</f>
        <v>2008</v>
      </c>
      <c r="K39" s="7">
        <f>+K$3</f>
        <v>2009</v>
      </c>
      <c r="L39" s="7">
        <f>+L$3</f>
        <v>2010</v>
      </c>
      <c r="M39" s="7">
        <f>+M$3</f>
        <v>2011</v>
      </c>
    </row>
    <row r="40" spans="1:13" ht="7.5" customHeight="1">
      <c r="A40" s="8"/>
      <c r="I40" s="16"/>
      <c r="J40" s="16"/>
      <c r="K40" s="16"/>
      <c r="L40" s="16"/>
      <c r="M40" s="16"/>
    </row>
    <row r="41" spans="1:13" ht="12.75">
      <c r="A41" s="8">
        <v>1</v>
      </c>
      <c r="B41" s="76" t="s">
        <v>290</v>
      </c>
      <c r="C41" s="76"/>
      <c r="D41" s="76"/>
      <c r="E41" s="76"/>
      <c r="F41" s="15">
        <f>4.1+1.6</f>
        <v>5.699999999999999</v>
      </c>
      <c r="G41" s="4">
        <v>2007</v>
      </c>
      <c r="I41" s="20">
        <f>+F41</f>
        <v>5.699999999999999</v>
      </c>
      <c r="J41" s="20">
        <v>0</v>
      </c>
      <c r="K41" s="20">
        <v>0</v>
      </c>
      <c r="L41" s="20">
        <v>0</v>
      </c>
      <c r="M41" s="20">
        <v>0</v>
      </c>
    </row>
    <row r="42" spans="1:13" ht="12.75">
      <c r="A42" s="8">
        <v>2</v>
      </c>
      <c r="B42" s="76" t="s">
        <v>343</v>
      </c>
      <c r="C42" s="76"/>
      <c r="D42" s="76"/>
      <c r="E42" s="76"/>
      <c r="F42" s="15">
        <v>-4.5</v>
      </c>
      <c r="G42" s="4">
        <v>2007</v>
      </c>
      <c r="I42" s="20">
        <f>+F42</f>
        <v>-4.5</v>
      </c>
      <c r="J42" s="20">
        <v>0</v>
      </c>
      <c r="K42" s="20">
        <v>0</v>
      </c>
      <c r="L42" s="20">
        <v>0</v>
      </c>
      <c r="M42" s="20">
        <v>0</v>
      </c>
    </row>
    <row r="43" spans="1:13" ht="12.75">
      <c r="A43" s="8">
        <v>3</v>
      </c>
      <c r="B43" s="23" t="s">
        <v>386</v>
      </c>
      <c r="C43" s="23"/>
      <c r="D43" s="23"/>
      <c r="E43" s="23"/>
      <c r="F43" s="15">
        <v>-1</v>
      </c>
      <c r="G43" s="4">
        <v>2007</v>
      </c>
      <c r="I43" s="20">
        <f>+F43</f>
        <v>-1</v>
      </c>
      <c r="J43" s="20">
        <v>0</v>
      </c>
      <c r="K43" s="20">
        <v>0</v>
      </c>
      <c r="L43" s="20">
        <v>0</v>
      </c>
      <c r="M43" s="20">
        <v>0</v>
      </c>
    </row>
    <row r="44" spans="1:13" ht="7.5" customHeight="1">
      <c r="A44" s="8"/>
      <c r="I44" s="16"/>
      <c r="J44" s="16"/>
      <c r="K44" s="16"/>
      <c r="L44" s="16"/>
      <c r="M44" s="16"/>
    </row>
    <row r="45" spans="1:13" ht="12.75">
      <c r="A45" s="8"/>
      <c r="I45" s="9">
        <f>+SUM(I41:I44)</f>
        <v>0.1999999999999993</v>
      </c>
      <c r="J45" s="9">
        <f>+SUM(J41:J44)</f>
        <v>0</v>
      </c>
      <c r="K45" s="9">
        <f>+SUM(K41:K44)</f>
        <v>0</v>
      </c>
      <c r="L45" s="9">
        <f>+SUM(L41:L44)</f>
        <v>0</v>
      </c>
      <c r="M45" s="9">
        <f>+SUM(M41:M44)</f>
        <v>0</v>
      </c>
    </row>
  </sheetData>
  <sheetProtection/>
  <mergeCells count="5">
    <mergeCell ref="B41:E41"/>
    <mergeCell ref="B42:E42"/>
    <mergeCell ref="A1:M1"/>
    <mergeCell ref="A22:M22"/>
    <mergeCell ref="A37:M37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Light,Bold"&amp;14Ben Court&amp;R&amp;"Copperplate Gothic Light,Bold"&amp;12&amp;D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4.7109375" style="3" customWidth="1"/>
    <col min="2" max="2" width="20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ht="7.5" customHeight="1"/>
    <row r="3" spans="2:13" ht="12.75">
      <c r="B3" s="5" t="s">
        <v>1</v>
      </c>
      <c r="C3" s="6" t="s">
        <v>13</v>
      </c>
      <c r="D3" s="6" t="s">
        <v>4</v>
      </c>
      <c r="E3" s="6" t="s">
        <v>5</v>
      </c>
      <c r="F3" s="6" t="s">
        <v>3</v>
      </c>
      <c r="G3" s="6" t="s">
        <v>14</v>
      </c>
      <c r="I3" s="7">
        <v>2007</v>
      </c>
      <c r="J3" s="7">
        <v>2008</v>
      </c>
      <c r="K3" s="7">
        <v>2009</v>
      </c>
      <c r="L3" s="7">
        <v>2010</v>
      </c>
      <c r="M3" s="7">
        <v>2011</v>
      </c>
    </row>
    <row r="4" spans="2:6" ht="7.5" customHeight="1">
      <c r="B4" s="5"/>
      <c r="C4" s="7"/>
      <c r="E4" s="7"/>
      <c r="F4" s="7"/>
    </row>
    <row r="5" spans="1:13" ht="12.75">
      <c r="A5" s="8">
        <v>1</v>
      </c>
      <c r="B5" s="12" t="s">
        <v>334</v>
      </c>
      <c r="C5" s="4" t="s">
        <v>40</v>
      </c>
      <c r="D5" s="4" t="s">
        <v>59</v>
      </c>
      <c r="E5" s="10" t="s">
        <v>36</v>
      </c>
      <c r="F5" s="11">
        <v>9.05</v>
      </c>
      <c r="G5" s="1">
        <v>2011</v>
      </c>
      <c r="I5" s="13">
        <f aca="true" t="shared" si="0" ref="I5:M14">+IF($G5&gt;=I$3,$F5,0)</f>
        <v>9.05</v>
      </c>
      <c r="J5" s="13">
        <f t="shared" si="0"/>
        <v>9.05</v>
      </c>
      <c r="K5" s="13">
        <f t="shared" si="0"/>
        <v>9.05</v>
      </c>
      <c r="L5" s="13">
        <f t="shared" si="0"/>
        <v>9.05</v>
      </c>
      <c r="M5" s="13">
        <f t="shared" si="0"/>
        <v>9.05</v>
      </c>
    </row>
    <row r="6" spans="1:13" ht="12.75">
      <c r="A6" s="8">
        <v>2</v>
      </c>
      <c r="B6" s="12" t="s">
        <v>281</v>
      </c>
      <c r="C6" s="4" t="s">
        <v>68</v>
      </c>
      <c r="D6" s="4" t="s">
        <v>43</v>
      </c>
      <c r="E6" s="10" t="s">
        <v>36</v>
      </c>
      <c r="F6" s="11">
        <v>16.75</v>
      </c>
      <c r="G6" s="1">
        <v>2010</v>
      </c>
      <c r="I6" s="13">
        <f t="shared" si="0"/>
        <v>16.75</v>
      </c>
      <c r="J6" s="13">
        <f t="shared" si="0"/>
        <v>16.75</v>
      </c>
      <c r="K6" s="13">
        <f t="shared" si="0"/>
        <v>16.75</v>
      </c>
      <c r="L6" s="13">
        <f t="shared" si="0"/>
        <v>16.75</v>
      </c>
      <c r="M6" s="13">
        <f t="shared" si="0"/>
        <v>0</v>
      </c>
    </row>
    <row r="7" spans="1:13" ht="12.75">
      <c r="A7" s="8">
        <v>3</v>
      </c>
      <c r="B7" s="12" t="s">
        <v>222</v>
      </c>
      <c r="C7" s="4" t="s">
        <v>34</v>
      </c>
      <c r="D7" s="4" t="s">
        <v>49</v>
      </c>
      <c r="E7" s="10" t="s">
        <v>36</v>
      </c>
      <c r="F7" s="11">
        <v>3.3</v>
      </c>
      <c r="G7" s="1">
        <v>2010</v>
      </c>
      <c r="I7" s="13">
        <f t="shared" si="0"/>
        <v>3.3</v>
      </c>
      <c r="J7" s="13">
        <f t="shared" si="0"/>
        <v>3.3</v>
      </c>
      <c r="K7" s="13">
        <f t="shared" si="0"/>
        <v>3.3</v>
      </c>
      <c r="L7" s="13">
        <f t="shared" si="0"/>
        <v>3.3</v>
      </c>
      <c r="M7" s="13">
        <f t="shared" si="0"/>
        <v>0</v>
      </c>
    </row>
    <row r="8" spans="1:13" ht="12.75">
      <c r="A8" s="8">
        <v>4</v>
      </c>
      <c r="B8" s="12" t="s">
        <v>283</v>
      </c>
      <c r="C8" s="4" t="s">
        <v>71</v>
      </c>
      <c r="D8" s="4" t="s">
        <v>50</v>
      </c>
      <c r="E8" s="10" t="s">
        <v>36</v>
      </c>
      <c r="F8" s="11">
        <v>19.75</v>
      </c>
      <c r="G8" s="1">
        <v>2009</v>
      </c>
      <c r="I8" s="13">
        <f t="shared" si="0"/>
        <v>19.75</v>
      </c>
      <c r="J8" s="13">
        <f t="shared" si="0"/>
        <v>19.75</v>
      </c>
      <c r="K8" s="13">
        <f t="shared" si="0"/>
        <v>19.75</v>
      </c>
      <c r="L8" s="13">
        <f t="shared" si="0"/>
        <v>0</v>
      </c>
      <c r="M8" s="13">
        <f t="shared" si="0"/>
        <v>0</v>
      </c>
    </row>
    <row r="9" spans="1:13" ht="12.75">
      <c r="A9" s="8">
        <v>5</v>
      </c>
      <c r="B9" s="12" t="s">
        <v>277</v>
      </c>
      <c r="C9" s="4" t="s">
        <v>72</v>
      </c>
      <c r="D9" s="4" t="s">
        <v>42</v>
      </c>
      <c r="E9" s="10" t="s">
        <v>36</v>
      </c>
      <c r="F9" s="11">
        <v>10.1</v>
      </c>
      <c r="G9" s="1">
        <v>2009</v>
      </c>
      <c r="I9" s="13">
        <f t="shared" si="0"/>
        <v>10.1</v>
      </c>
      <c r="J9" s="13">
        <f t="shared" si="0"/>
        <v>10.1</v>
      </c>
      <c r="K9" s="13">
        <f t="shared" si="0"/>
        <v>10.1</v>
      </c>
      <c r="L9" s="13">
        <f t="shared" si="0"/>
        <v>0</v>
      </c>
      <c r="M9" s="13">
        <f t="shared" si="0"/>
        <v>0</v>
      </c>
    </row>
    <row r="10" spans="1:13" ht="12.75">
      <c r="A10" s="8">
        <v>6</v>
      </c>
      <c r="B10" s="12" t="s">
        <v>164</v>
      </c>
      <c r="C10" s="4" t="s">
        <v>70</v>
      </c>
      <c r="D10" s="4" t="s">
        <v>41</v>
      </c>
      <c r="E10" s="10" t="s">
        <v>36</v>
      </c>
      <c r="F10" s="11">
        <v>4.7</v>
      </c>
      <c r="G10" s="1">
        <v>2009</v>
      </c>
      <c r="I10" s="13">
        <f t="shared" si="0"/>
        <v>4.7</v>
      </c>
      <c r="J10" s="13">
        <f t="shared" si="0"/>
        <v>4.7</v>
      </c>
      <c r="K10" s="13">
        <f t="shared" si="0"/>
        <v>4.7</v>
      </c>
      <c r="L10" s="13">
        <f t="shared" si="0"/>
        <v>0</v>
      </c>
      <c r="M10" s="13">
        <f t="shared" si="0"/>
        <v>0</v>
      </c>
    </row>
    <row r="11" spans="1:13" ht="12.75">
      <c r="A11" s="8">
        <v>7</v>
      </c>
      <c r="B11" s="12" t="s">
        <v>128</v>
      </c>
      <c r="C11" s="4" t="s">
        <v>34</v>
      </c>
      <c r="D11" s="4" t="s">
        <v>61</v>
      </c>
      <c r="E11" s="10" t="s">
        <v>36</v>
      </c>
      <c r="F11" s="11">
        <v>2.1</v>
      </c>
      <c r="G11" s="1">
        <v>2008</v>
      </c>
      <c r="I11" s="13">
        <f t="shared" si="0"/>
        <v>2.1</v>
      </c>
      <c r="J11" s="13">
        <f t="shared" si="0"/>
        <v>2.1</v>
      </c>
      <c r="K11" s="13">
        <f t="shared" si="0"/>
        <v>0</v>
      </c>
      <c r="L11" s="13">
        <f t="shared" si="0"/>
        <v>0</v>
      </c>
      <c r="M11" s="13">
        <f t="shared" si="0"/>
        <v>0</v>
      </c>
    </row>
    <row r="12" spans="1:13" ht="12.75">
      <c r="A12" s="8">
        <v>8</v>
      </c>
      <c r="B12" s="12" t="s">
        <v>291</v>
      </c>
      <c r="C12" s="4" t="s">
        <v>72</v>
      </c>
      <c r="D12" s="4" t="s">
        <v>116</v>
      </c>
      <c r="E12" s="10" t="s">
        <v>36</v>
      </c>
      <c r="F12" s="11">
        <v>14.8</v>
      </c>
      <c r="G12" s="1">
        <v>2007</v>
      </c>
      <c r="I12" s="13">
        <f t="shared" si="0"/>
        <v>14.8</v>
      </c>
      <c r="J12" s="13">
        <f t="shared" si="0"/>
        <v>0</v>
      </c>
      <c r="K12" s="13">
        <f t="shared" si="0"/>
        <v>0</v>
      </c>
      <c r="L12" s="13">
        <f t="shared" si="0"/>
        <v>0</v>
      </c>
      <c r="M12" s="13">
        <f t="shared" si="0"/>
        <v>0</v>
      </c>
    </row>
    <row r="13" spans="1:13" ht="12.75">
      <c r="A13" s="8">
        <v>9</v>
      </c>
      <c r="B13" s="12" t="s">
        <v>110</v>
      </c>
      <c r="C13" s="4" t="s">
        <v>67</v>
      </c>
      <c r="D13" s="4" t="s">
        <v>63</v>
      </c>
      <c r="E13" s="10" t="s">
        <v>36</v>
      </c>
      <c r="F13" s="11">
        <v>3.6</v>
      </c>
      <c r="G13" s="1">
        <v>2007</v>
      </c>
      <c r="I13" s="13">
        <f t="shared" si="0"/>
        <v>3.6</v>
      </c>
      <c r="J13" s="13">
        <f t="shared" si="0"/>
        <v>0</v>
      </c>
      <c r="K13" s="13">
        <f t="shared" si="0"/>
        <v>0</v>
      </c>
      <c r="L13" s="13">
        <f t="shared" si="0"/>
        <v>0</v>
      </c>
      <c r="M13" s="13">
        <f t="shared" si="0"/>
        <v>0</v>
      </c>
    </row>
    <row r="14" spans="1:13" ht="12.75">
      <c r="A14" s="8">
        <v>10</v>
      </c>
      <c r="B14" s="12" t="s">
        <v>340</v>
      </c>
      <c r="C14" s="4" t="s">
        <v>72</v>
      </c>
      <c r="D14" s="4" t="s">
        <v>57</v>
      </c>
      <c r="E14" s="10" t="s">
        <v>36</v>
      </c>
      <c r="F14" s="11">
        <v>2</v>
      </c>
      <c r="G14" s="1">
        <v>2007</v>
      </c>
      <c r="I14" s="13">
        <f t="shared" si="0"/>
        <v>2</v>
      </c>
      <c r="J14" s="13">
        <f t="shared" si="0"/>
        <v>0</v>
      </c>
      <c r="K14" s="13">
        <f t="shared" si="0"/>
        <v>0</v>
      </c>
      <c r="L14" s="13">
        <f t="shared" si="0"/>
        <v>0</v>
      </c>
      <c r="M14" s="13">
        <f t="shared" si="0"/>
        <v>0</v>
      </c>
    </row>
    <row r="15" spans="1:13" ht="12.75">
      <c r="A15" s="8">
        <v>11</v>
      </c>
      <c r="B15" s="12" t="s">
        <v>366</v>
      </c>
      <c r="C15" s="4" t="s">
        <v>34</v>
      </c>
      <c r="D15" s="4" t="s">
        <v>50</v>
      </c>
      <c r="E15" s="10" t="s">
        <v>36</v>
      </c>
      <c r="F15" s="11">
        <v>1.6</v>
      </c>
      <c r="G15" s="1">
        <v>2007</v>
      </c>
      <c r="I15" s="13">
        <f aca="true" t="shared" si="1" ref="I15:M18">+IF($G15&gt;=I$3,$F15,0)</f>
        <v>1.6</v>
      </c>
      <c r="J15" s="13">
        <f t="shared" si="1"/>
        <v>0</v>
      </c>
      <c r="K15" s="13">
        <f t="shared" si="1"/>
        <v>0</v>
      </c>
      <c r="L15" s="13">
        <f t="shared" si="1"/>
        <v>0</v>
      </c>
      <c r="M15" s="13">
        <f t="shared" si="1"/>
        <v>0</v>
      </c>
    </row>
    <row r="16" spans="1:13" ht="12.75">
      <c r="A16" s="8">
        <v>12</v>
      </c>
      <c r="B16" s="12" t="s">
        <v>344</v>
      </c>
      <c r="C16" s="4" t="s">
        <v>70</v>
      </c>
      <c r="D16" s="4" t="s">
        <v>66</v>
      </c>
      <c r="E16" s="10" t="s">
        <v>36</v>
      </c>
      <c r="F16" s="11">
        <v>1.6</v>
      </c>
      <c r="G16" s="1">
        <v>2007</v>
      </c>
      <c r="I16" s="13">
        <f t="shared" si="1"/>
        <v>1.6</v>
      </c>
      <c r="J16" s="13">
        <f t="shared" si="1"/>
        <v>0</v>
      </c>
      <c r="K16" s="13">
        <f t="shared" si="1"/>
        <v>0</v>
      </c>
      <c r="L16" s="13">
        <f t="shared" si="1"/>
        <v>0</v>
      </c>
      <c r="M16" s="13">
        <f t="shared" si="1"/>
        <v>0</v>
      </c>
    </row>
    <row r="17" spans="1:13" ht="12.75">
      <c r="A17" s="8">
        <v>13</v>
      </c>
      <c r="B17" s="12" t="s">
        <v>363</v>
      </c>
      <c r="C17" s="4" t="s">
        <v>67</v>
      </c>
      <c r="D17" s="4" t="s">
        <v>39</v>
      </c>
      <c r="E17" s="10" t="s">
        <v>36</v>
      </c>
      <c r="F17" s="11">
        <v>1.6</v>
      </c>
      <c r="G17" s="1">
        <v>2007</v>
      </c>
      <c r="I17" s="13">
        <f t="shared" si="1"/>
        <v>1.6</v>
      </c>
      <c r="J17" s="13">
        <f t="shared" si="1"/>
        <v>0</v>
      </c>
      <c r="K17" s="13">
        <f t="shared" si="1"/>
        <v>0</v>
      </c>
      <c r="L17" s="13">
        <f t="shared" si="1"/>
        <v>0</v>
      </c>
      <c r="M17" s="13">
        <f t="shared" si="1"/>
        <v>0</v>
      </c>
    </row>
    <row r="18" spans="1:13" ht="12.75">
      <c r="A18" s="8">
        <v>14</v>
      </c>
      <c r="B18" s="12" t="s">
        <v>346</v>
      </c>
      <c r="C18" s="4" t="s">
        <v>34</v>
      </c>
      <c r="D18" s="4" t="s">
        <v>39</v>
      </c>
      <c r="E18" s="10" t="s">
        <v>36</v>
      </c>
      <c r="F18" s="11">
        <v>1.6</v>
      </c>
      <c r="G18" s="1">
        <v>2007</v>
      </c>
      <c r="I18" s="13">
        <f t="shared" si="1"/>
        <v>1.6</v>
      </c>
      <c r="J18" s="13">
        <f t="shared" si="1"/>
        <v>0</v>
      </c>
      <c r="K18" s="13">
        <f t="shared" si="1"/>
        <v>0</v>
      </c>
      <c r="L18" s="13">
        <f t="shared" si="1"/>
        <v>0</v>
      </c>
      <c r="M18" s="13">
        <f t="shared" si="1"/>
        <v>0</v>
      </c>
    </row>
    <row r="19" spans="9:13" ht="7.5" customHeight="1">
      <c r="I19" s="12"/>
      <c r="J19" s="12"/>
      <c r="K19" s="12"/>
      <c r="L19" s="12"/>
      <c r="M19" s="12"/>
    </row>
    <row r="20" spans="2:13" ht="12.75">
      <c r="B20" s="12"/>
      <c r="D20" s="4"/>
      <c r="E20" s="10"/>
      <c r="F20" s="11"/>
      <c r="G20" s="1"/>
      <c r="I20" s="14">
        <f>+SUM(I5:I18)</f>
        <v>92.54999999999997</v>
      </c>
      <c r="J20" s="14">
        <f>+SUM(J5:J18)</f>
        <v>65.75</v>
      </c>
      <c r="K20" s="14">
        <f>+SUM(K5:K18)</f>
        <v>63.650000000000006</v>
      </c>
      <c r="L20" s="14">
        <f>+SUM(L5:L18)</f>
        <v>29.1</v>
      </c>
      <c r="M20" s="14">
        <f>+SUM(M5:M18)</f>
        <v>9.05</v>
      </c>
    </row>
    <row r="22" spans="1:13" ht="15.75">
      <c r="A22" s="78" t="s">
        <v>15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</row>
    <row r="23" ht="7.5" customHeight="1"/>
    <row r="24" spans="2:13" ht="12.75">
      <c r="B24" s="5" t="s">
        <v>1</v>
      </c>
      <c r="C24" s="6" t="s">
        <v>13</v>
      </c>
      <c r="D24" s="6" t="s">
        <v>4</v>
      </c>
      <c r="E24" s="6" t="s">
        <v>6</v>
      </c>
      <c r="F24" s="6" t="s">
        <v>3</v>
      </c>
      <c r="G24" s="6" t="s">
        <v>14</v>
      </c>
      <c r="I24" s="7">
        <f>+I$3</f>
        <v>2007</v>
      </c>
      <c r="J24" s="7">
        <f>+J$3</f>
        <v>2008</v>
      </c>
      <c r="K24" s="7">
        <f>+K$3</f>
        <v>2009</v>
      </c>
      <c r="L24" s="7">
        <f>+L$3</f>
        <v>2010</v>
      </c>
      <c r="M24" s="7">
        <f>+M$3</f>
        <v>2011</v>
      </c>
    </row>
    <row r="25" spans="2:6" ht="7.5" customHeight="1">
      <c r="B25" s="5"/>
      <c r="C25" s="7"/>
      <c r="E25" s="7"/>
      <c r="F25" s="7"/>
    </row>
    <row r="26" spans="1:13" ht="12.75">
      <c r="A26" s="8">
        <v>1</v>
      </c>
      <c r="B26" s="12" t="s">
        <v>135</v>
      </c>
      <c r="C26" s="4" t="s">
        <v>34</v>
      </c>
      <c r="D26" s="4" t="s">
        <v>62</v>
      </c>
      <c r="E26" s="10">
        <v>2005</v>
      </c>
      <c r="F26" s="11">
        <v>1.2</v>
      </c>
      <c r="G26" s="1">
        <v>2008</v>
      </c>
      <c r="I26" s="13">
        <f aca="true" t="shared" si="2" ref="I26:I32">+CEILING(IF($I$24=E26,F26,IF($I$24&lt;=G26,F26*0.3,0)),0.05)</f>
        <v>0.4</v>
      </c>
      <c r="J26" s="13">
        <f aca="true" t="shared" si="3" ref="J26:J32">+CEILING(IF($J$24&lt;=G26,F26*0.3,0),0.05)</f>
        <v>0.4</v>
      </c>
      <c r="K26" s="13">
        <f aca="true" t="shared" si="4" ref="K26:K32">+CEILING(IF($K$24&lt;=G26,F26*0.3,0),0.05)</f>
        <v>0</v>
      </c>
      <c r="L26" s="13">
        <f aca="true" t="shared" si="5" ref="L26:L32">+CEILING(IF($L$24&lt;=G26,F26*0.3,0),0.05)</f>
        <v>0</v>
      </c>
      <c r="M26" s="13">
        <f aca="true" t="shared" si="6" ref="M26:M32">CEILING(IF($M$24&lt;=G26,F26*0.3,0),0.05)</f>
        <v>0</v>
      </c>
    </row>
    <row r="27" spans="1:13" ht="12.75">
      <c r="A27" s="8">
        <v>2</v>
      </c>
      <c r="B27" s="12" t="s">
        <v>345</v>
      </c>
      <c r="C27" s="4" t="s">
        <v>46</v>
      </c>
      <c r="D27" s="4" t="s">
        <v>45</v>
      </c>
      <c r="E27" s="10">
        <v>2007</v>
      </c>
      <c r="F27" s="11">
        <v>1.6</v>
      </c>
      <c r="G27" s="1">
        <v>2007</v>
      </c>
      <c r="I27" s="13">
        <f t="shared" si="2"/>
        <v>1.6</v>
      </c>
      <c r="J27" s="13">
        <f t="shared" si="3"/>
        <v>0</v>
      </c>
      <c r="K27" s="13">
        <f t="shared" si="4"/>
        <v>0</v>
      </c>
      <c r="L27" s="13">
        <f t="shared" si="5"/>
        <v>0</v>
      </c>
      <c r="M27" s="13">
        <f t="shared" si="6"/>
        <v>0</v>
      </c>
    </row>
    <row r="28" spans="1:13" ht="12.75">
      <c r="A28" s="8">
        <v>3</v>
      </c>
      <c r="B28" s="12" t="s">
        <v>332</v>
      </c>
      <c r="C28" s="4" t="s">
        <v>46</v>
      </c>
      <c r="D28" s="4" t="s">
        <v>116</v>
      </c>
      <c r="E28" s="10">
        <v>2007</v>
      </c>
      <c r="F28" s="11">
        <v>1.6</v>
      </c>
      <c r="G28" s="1">
        <v>2007</v>
      </c>
      <c r="I28" s="13">
        <f t="shared" si="2"/>
        <v>1.6</v>
      </c>
      <c r="J28" s="13">
        <f t="shared" si="3"/>
        <v>0</v>
      </c>
      <c r="K28" s="13">
        <f t="shared" si="4"/>
        <v>0</v>
      </c>
      <c r="L28" s="13">
        <f t="shared" si="5"/>
        <v>0</v>
      </c>
      <c r="M28" s="13">
        <f t="shared" si="6"/>
        <v>0</v>
      </c>
    </row>
    <row r="29" spans="1:13" ht="12.75">
      <c r="A29" s="8">
        <v>4</v>
      </c>
      <c r="B29" s="12"/>
      <c r="D29" s="4"/>
      <c r="E29" s="10"/>
      <c r="F29" s="11"/>
      <c r="G29" s="1"/>
      <c r="I29" s="13">
        <f t="shared" si="2"/>
        <v>0</v>
      </c>
      <c r="J29" s="13">
        <f t="shared" si="3"/>
        <v>0</v>
      </c>
      <c r="K29" s="13">
        <f t="shared" si="4"/>
        <v>0</v>
      </c>
      <c r="L29" s="13">
        <f t="shared" si="5"/>
        <v>0</v>
      </c>
      <c r="M29" s="13">
        <f t="shared" si="6"/>
        <v>0</v>
      </c>
    </row>
    <row r="30" spans="1:13" ht="12.75">
      <c r="A30" s="8">
        <v>5</v>
      </c>
      <c r="B30" s="12"/>
      <c r="D30" s="4"/>
      <c r="E30" s="10"/>
      <c r="F30" s="11"/>
      <c r="G30" s="1"/>
      <c r="I30" s="13">
        <f t="shared" si="2"/>
        <v>0</v>
      </c>
      <c r="J30" s="13">
        <f t="shared" si="3"/>
        <v>0</v>
      </c>
      <c r="K30" s="13">
        <f t="shared" si="4"/>
        <v>0</v>
      </c>
      <c r="L30" s="13">
        <f t="shared" si="5"/>
        <v>0</v>
      </c>
      <c r="M30" s="13">
        <f t="shared" si="6"/>
        <v>0</v>
      </c>
    </row>
    <row r="31" spans="1:13" ht="12.75">
      <c r="A31" s="8">
        <v>6</v>
      </c>
      <c r="B31" s="12"/>
      <c r="D31" s="4"/>
      <c r="E31" s="10"/>
      <c r="F31" s="11"/>
      <c r="G31" s="1"/>
      <c r="I31" s="13">
        <f t="shared" si="2"/>
        <v>0</v>
      </c>
      <c r="J31" s="13">
        <f t="shared" si="3"/>
        <v>0</v>
      </c>
      <c r="K31" s="13">
        <f t="shared" si="4"/>
        <v>0</v>
      </c>
      <c r="L31" s="13">
        <f t="shared" si="5"/>
        <v>0</v>
      </c>
      <c r="M31" s="13">
        <f t="shared" si="6"/>
        <v>0</v>
      </c>
    </row>
    <row r="32" spans="1:13" ht="12.75">
      <c r="A32" s="8">
        <v>7</v>
      </c>
      <c r="B32" s="12"/>
      <c r="D32" s="4"/>
      <c r="E32" s="10"/>
      <c r="F32" s="11"/>
      <c r="G32" s="1"/>
      <c r="I32" s="13">
        <f t="shared" si="2"/>
        <v>0</v>
      </c>
      <c r="J32" s="13">
        <f t="shared" si="3"/>
        <v>0</v>
      </c>
      <c r="K32" s="13">
        <f t="shared" si="4"/>
        <v>0</v>
      </c>
      <c r="L32" s="13">
        <f t="shared" si="5"/>
        <v>0</v>
      </c>
      <c r="M32" s="13">
        <f t="shared" si="6"/>
        <v>0</v>
      </c>
    </row>
    <row r="33" spans="1:13" ht="12.75">
      <c r="A33" s="8">
        <v>8</v>
      </c>
      <c r="B33" s="12"/>
      <c r="D33" s="4"/>
      <c r="E33" s="10"/>
      <c r="F33" s="11"/>
      <c r="G33" s="1"/>
      <c r="I33" s="13">
        <f>+CEILING(IF($I$24=E33,F33,IF($I$24&lt;=G33,F33*0.3,0)),0.05)</f>
        <v>0</v>
      </c>
      <c r="J33" s="13">
        <f>+CEILING(IF($J$24&lt;=G33,F33*0.3,0),0.05)</f>
        <v>0</v>
      </c>
      <c r="K33" s="13">
        <f>+CEILING(IF($K$24&lt;=G33,F33*0.3,0),0.05)</f>
        <v>0</v>
      </c>
      <c r="L33" s="13">
        <f>+CEILING(IF($L$24&lt;=G33,F33*0.3,0),0.05)</f>
        <v>0</v>
      </c>
      <c r="M33" s="13">
        <f>CEILING(IF($M$24&lt;=G33,F33*0.3,0),0.05)</f>
        <v>0</v>
      </c>
    </row>
    <row r="34" spans="1:13" ht="12.75">
      <c r="A34" s="8">
        <v>9</v>
      </c>
      <c r="B34" s="12"/>
      <c r="D34" s="4"/>
      <c r="E34" s="10"/>
      <c r="F34" s="11"/>
      <c r="G34" s="1"/>
      <c r="I34" s="13">
        <f>+CEILING(IF($I$24=E34,F34,IF($I$24&lt;=G34,F34*0.3,0)),0.05)</f>
        <v>0</v>
      </c>
      <c r="J34" s="13">
        <f>+CEILING(IF($J$24&lt;=G34,F34*0.3,0),0.05)</f>
        <v>0</v>
      </c>
      <c r="K34" s="13">
        <f>+CEILING(IF($K$24&lt;=G34,F34*0.3,0),0.05)</f>
        <v>0</v>
      </c>
      <c r="L34" s="13">
        <f>+CEILING(IF($L$24&lt;=G34,F34*0.3,0),0.05)</f>
        <v>0</v>
      </c>
      <c r="M34" s="13">
        <f>CEILING(IF($M$24&lt;=G34,F34*0.3,0),0.05)</f>
        <v>0</v>
      </c>
    </row>
    <row r="35" spans="1:13" ht="12.75">
      <c r="A35" s="8">
        <v>10</v>
      </c>
      <c r="B35" s="12"/>
      <c r="D35" s="4"/>
      <c r="E35" s="10"/>
      <c r="F35" s="11"/>
      <c r="G35" s="2"/>
      <c r="I35" s="13">
        <f>+CEILING(IF($I$24=E35,F35,IF($I$24&lt;=G35,F35*0.3,0)),0.05)</f>
        <v>0</v>
      </c>
      <c r="J35" s="13">
        <f>+CEILING(IF($J$24&lt;=G35,F35*0.3,0),0.05)</f>
        <v>0</v>
      </c>
      <c r="K35" s="13">
        <f>+CEILING(IF($K$24&lt;=G35,F35*0.3,0),0.05)</f>
        <v>0</v>
      </c>
      <c r="L35" s="13">
        <f>+CEILING(IF($L$24&lt;=G35,F35*0.3,0),0.05)</f>
        <v>0</v>
      </c>
      <c r="M35" s="13">
        <f>CEILING(IF($M$24&lt;=G35,F35*0.3,0),0.05)</f>
        <v>0</v>
      </c>
    </row>
    <row r="36" spans="9:13" ht="7.5" customHeight="1">
      <c r="I36" s="12"/>
      <c r="J36" s="12"/>
      <c r="K36" s="12"/>
      <c r="L36" s="12"/>
      <c r="M36" s="12"/>
    </row>
    <row r="37" spans="9:13" ht="12.75">
      <c r="I37" s="14">
        <f>+SUM(I26:I36)</f>
        <v>3.6</v>
      </c>
      <c r="J37" s="14">
        <f>+SUM(J26:J36)</f>
        <v>0.4</v>
      </c>
      <c r="K37" s="14">
        <f>+SUM(K26:K36)</f>
        <v>0</v>
      </c>
      <c r="L37" s="14">
        <f>+SUM(L26:L36)</f>
        <v>0</v>
      </c>
      <c r="M37" s="14">
        <f>+SUM(M26:M36)</f>
        <v>0</v>
      </c>
    </row>
    <row r="38" spans="9:13" ht="12.75">
      <c r="I38" s="9"/>
      <c r="J38" s="9"/>
      <c r="K38" s="9"/>
      <c r="L38" s="9"/>
      <c r="M38" s="9"/>
    </row>
    <row r="39" spans="1:13" ht="15.75">
      <c r="A39" s="78" t="s">
        <v>16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</row>
    <row r="40" spans="9:13" ht="7.5" customHeight="1">
      <c r="I40" s="9"/>
      <c r="J40" s="9"/>
      <c r="K40" s="9"/>
      <c r="L40" s="9"/>
      <c r="M40" s="9"/>
    </row>
    <row r="41" spans="1:13" ht="12.75">
      <c r="A41" s="8"/>
      <c r="B41" s="5" t="s">
        <v>19</v>
      </c>
      <c r="C41" s="6"/>
      <c r="D41" s="6"/>
      <c r="E41" s="6"/>
      <c r="F41" s="6" t="s">
        <v>18</v>
      </c>
      <c r="G41" s="6" t="s">
        <v>17</v>
      </c>
      <c r="I41" s="7">
        <f>+I$3</f>
        <v>2007</v>
      </c>
      <c r="J41" s="7">
        <f>+J$3</f>
        <v>2008</v>
      </c>
      <c r="K41" s="7">
        <f>+K$3</f>
        <v>2009</v>
      </c>
      <c r="L41" s="7">
        <f>+L$3</f>
        <v>2010</v>
      </c>
      <c r="M41" s="7">
        <f>+M$3</f>
        <v>2011</v>
      </c>
    </row>
    <row r="42" spans="1:13" ht="7.5" customHeight="1">
      <c r="A42" s="8"/>
      <c r="I42" s="16"/>
      <c r="J42" s="16"/>
      <c r="K42" s="16"/>
      <c r="L42" s="16"/>
      <c r="M42" s="16"/>
    </row>
    <row r="43" spans="1:13" ht="12.75">
      <c r="A43" s="8">
        <v>1</v>
      </c>
      <c r="B43" s="76"/>
      <c r="C43" s="76"/>
      <c r="D43" s="76"/>
      <c r="E43" s="76"/>
      <c r="F43" s="15"/>
      <c r="G43" s="4"/>
      <c r="I43" s="20">
        <f>F43</f>
        <v>0</v>
      </c>
      <c r="J43" s="20">
        <v>0</v>
      </c>
      <c r="K43" s="20">
        <v>0</v>
      </c>
      <c r="L43" s="20">
        <v>0</v>
      </c>
      <c r="M43" s="20">
        <v>0</v>
      </c>
    </row>
    <row r="44" spans="1:13" ht="12.75">
      <c r="A44" s="8">
        <v>2</v>
      </c>
      <c r="B44" s="76"/>
      <c r="C44" s="76"/>
      <c r="D44" s="76"/>
      <c r="E44" s="76"/>
      <c r="I44" s="20"/>
      <c r="J44" s="20"/>
      <c r="K44" s="20"/>
      <c r="L44" s="20"/>
      <c r="M44" s="20"/>
    </row>
    <row r="45" spans="1:13" ht="7.5" customHeight="1">
      <c r="A45" s="8"/>
      <c r="I45" s="16"/>
      <c r="J45" s="16"/>
      <c r="K45" s="16"/>
      <c r="L45" s="16"/>
      <c r="M45" s="16"/>
    </row>
    <row r="46" spans="1:13" ht="12.75">
      <c r="A46" s="8"/>
      <c r="I46" s="9">
        <f>+SUM(I43:I45)</f>
        <v>0</v>
      </c>
      <c r="J46" s="9">
        <f>+SUM(J43:J45)</f>
        <v>0</v>
      </c>
      <c r="K46" s="9">
        <f>+SUM(K43:K45)</f>
        <v>0</v>
      </c>
      <c r="L46" s="9">
        <f>+SUM(L43:L45)</f>
        <v>0</v>
      </c>
      <c r="M46" s="9">
        <f>+SUM(M43:M45)</f>
        <v>0</v>
      </c>
    </row>
  </sheetData>
  <sheetProtection/>
  <mergeCells count="5">
    <mergeCell ref="B43:E43"/>
    <mergeCell ref="B44:E44"/>
    <mergeCell ref="A1:M1"/>
    <mergeCell ref="A22:M22"/>
    <mergeCell ref="A39:M39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Light,Bold"&amp;14Pete Furrer&amp;R&amp;"Copperplate Gothic Light,Bold"&amp;12&amp;D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R. Woodford</dc:creator>
  <cp:keywords/>
  <dc:description/>
  <cp:lastModifiedBy>William Woodford</cp:lastModifiedBy>
  <cp:lastPrinted>2006-05-10T04:26:45Z</cp:lastPrinted>
  <dcterms:created xsi:type="dcterms:W3CDTF">2002-01-02T00:23:28Z</dcterms:created>
  <dcterms:modified xsi:type="dcterms:W3CDTF">2014-11-15T18:46:11Z</dcterms:modified>
  <cp:category/>
  <cp:version/>
  <cp:contentType/>
  <cp:contentStatus/>
</cp:coreProperties>
</file>